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https://d.docs.live.net/9dd7738bf51caf8f/Rozpočty/ISONOE/34_Menza pro studenty a zaměstnance v budově MFF UK/"/>
    </mc:Choice>
  </mc:AlternateContent>
  <xr:revisionPtr revIDLastSave="4" documentId="11_2EC7D78F7566B49D609E4675D505B8CEEB4C5543" xr6:coauthVersionLast="47" xr6:coauthVersionMax="47" xr10:uidLastSave="{6817D7FD-A82F-45FB-9049-9809CDEC574B}"/>
  <bookViews>
    <workbookView xWindow="-120" yWindow="-120" windowWidth="29040" windowHeight="15990" tabRatio="764" xr2:uid="{00000000-000D-0000-FFFF-FFFF00000000}"/>
  </bookViews>
  <sheets>
    <sheet name="Rekapitulace stavby" sheetId="1" r:id="rId1"/>
    <sheet name="SO 01 - Stavební část" sheetId="2" r:id="rId2"/>
    <sheet name="SO 02 - Elektro" sheetId="3" r:id="rId3"/>
    <sheet name="SO 03 - ZTI" sheetId="4" r:id="rId4"/>
    <sheet name="SO 04 - Vytápění" sheetId="5" r:id="rId5"/>
    <sheet name="D.1.4.d.4 - Soupis dílů (..." sheetId="6" r:id="rId6"/>
    <sheet name="SO 05.1 - VZT - soupis prací" sheetId="7" r:id="rId7"/>
    <sheet name="SO 06 - GASTRO" sheetId="8" r:id="rId8"/>
    <sheet name="SO 07 - Mobiliář" sheetId="9" r:id="rId9"/>
    <sheet name="VRN - Vedlejší rozpočtové..." sheetId="10" r:id="rId10"/>
    <sheet name="Pokyny pro vyplnění" sheetId="11" r:id="rId11"/>
  </sheets>
  <definedNames>
    <definedName name="_xlnm._FilterDatabase" localSheetId="5" hidden="1">'D.1.4.d.4 - Soupis dílů (...'!$C$88:$K$162</definedName>
    <definedName name="_xlnm._FilterDatabase" localSheetId="1" hidden="1">'SO 01 - Stavební část'!$C$90:$K$390</definedName>
    <definedName name="_xlnm._FilterDatabase" localSheetId="2" hidden="1">'SO 02 - Elektro'!$C$88:$K$141</definedName>
    <definedName name="_xlnm._FilterDatabase" localSheetId="3" hidden="1">'SO 03 - ZTI'!$C$86:$K$128</definedName>
    <definedName name="_xlnm._FilterDatabase" localSheetId="4" hidden="1">'SO 04 - Vytápění'!$C$81:$K$103</definedName>
    <definedName name="_xlnm._FilterDatabase" localSheetId="6" hidden="1">'SO 05.1 - VZT - soupis prací'!$C$102:$K$163</definedName>
    <definedName name="_xlnm._FilterDatabase" localSheetId="7" hidden="1">'SO 06 - GASTRO'!$C$93:$K$256</definedName>
    <definedName name="_xlnm._FilterDatabase" localSheetId="8" hidden="1">'SO 07 - Mobiliář'!$C$80:$K$86</definedName>
    <definedName name="_xlnm._FilterDatabase" localSheetId="9" hidden="1">'VRN - Vedlejší rozpočtové...'!$C$86:$K$116</definedName>
    <definedName name="_xlnm.Print_Titles" localSheetId="5">'D.1.4.d.4 - Soupis dílů (...'!$88:$88</definedName>
    <definedName name="_xlnm.Print_Titles" localSheetId="0">'Rekapitulace stavby'!$52:$52</definedName>
    <definedName name="_xlnm.Print_Titles" localSheetId="1">'SO 01 - Stavební část'!$90:$90</definedName>
    <definedName name="_xlnm.Print_Titles" localSheetId="2">'SO 02 - Elektro'!$88:$88</definedName>
    <definedName name="_xlnm.Print_Titles" localSheetId="3">'SO 03 - ZTI'!$86:$86</definedName>
    <definedName name="_xlnm.Print_Titles" localSheetId="4">'SO 04 - Vytápění'!$81:$81</definedName>
    <definedName name="_xlnm.Print_Titles" localSheetId="6">'SO 05.1 - VZT - soupis prací'!$102:$102</definedName>
    <definedName name="_xlnm.Print_Titles" localSheetId="7">'SO 06 - GASTRO'!$93:$93</definedName>
    <definedName name="_xlnm.Print_Titles" localSheetId="8">'SO 07 - Mobiliář'!$80:$80</definedName>
    <definedName name="_xlnm.Print_Titles" localSheetId="9">'VRN - Vedlejší rozpočtové...'!$86:$86</definedName>
    <definedName name="_xlnm.Print_Area" localSheetId="5">'D.1.4.d.4 - Soupis dílů (...'!$C$4:$J$41,'D.1.4.d.4 - Soupis dílů (...'!$C$47:$J$68,'D.1.4.d.4 - Soupis dílů (...'!$C$74:$K$162</definedName>
    <definedName name="_xlnm.Print_Area" localSheetId="10">'Pokyny pro vyplnění'!$B$2:$K$71,'Pokyny pro vyplnění'!$B$74:$K$118,'Pokyny pro vyplnění'!$B$121:$K$161,'Pokyny pro vyplnění'!$B$164:$K$219</definedName>
    <definedName name="_xlnm.Print_Area" localSheetId="0">'Rekapitulace stavby'!$D$4:$AO$36,'Rekapitulace stavby'!$C$42:$AQ$65</definedName>
    <definedName name="_xlnm.Print_Area" localSheetId="1">'SO 01 - Stavební část'!$C$4:$J$39,'SO 01 - Stavební část'!$C$45:$J$72,'SO 01 - Stavební část'!$C$78:$K$390</definedName>
    <definedName name="_xlnm.Print_Area" localSheetId="2">'SO 02 - Elektro'!$C$4:$J$39,'SO 02 - Elektro'!$C$45:$J$70,'SO 02 - Elektro'!$C$76:$K$141</definedName>
    <definedName name="_xlnm.Print_Area" localSheetId="3">'SO 03 - ZTI'!$C$4:$J$39,'SO 03 - ZTI'!$C$45:$J$68,'SO 03 - ZTI'!$C$74:$K$128</definedName>
    <definedName name="_xlnm.Print_Area" localSheetId="4">'SO 04 - Vytápění'!$C$4:$J$39,'SO 04 - Vytápění'!$C$45:$J$63,'SO 04 - Vytápění'!$C$69:$K$103</definedName>
    <definedName name="_xlnm.Print_Area" localSheetId="6">'SO 05.1 - VZT - soupis prací'!$C$4:$J$41,'SO 05.1 - VZT - soupis prací'!$C$47:$J$82,'SO 05.1 - VZT - soupis prací'!$C$88:$K$163</definedName>
    <definedName name="_xlnm.Print_Area" localSheetId="7">'SO 06 - GASTRO'!$C$4:$J$39,'SO 06 - GASTRO'!$C$45:$J$75,'SO 06 - GASTRO'!$C$81:$K$256</definedName>
    <definedName name="_xlnm.Print_Area" localSheetId="8">'SO 07 - Mobiliář'!$C$4:$J$39,'SO 07 - Mobiliář'!$C$45:$J$62,'SO 07 - Mobiliář'!$C$68:$K$86</definedName>
    <definedName name="_xlnm.Print_Area" localSheetId="9">'VRN - Vedlejší rozpočtové...'!$C$4:$J$39,'VRN - Vedlejší rozpočtové...'!$C$45:$J$68,'VRN - Vedlejší rozpočtové...'!$C$74:$K$116</definedName>
  </definedNames>
  <calcPr calcId="191029"/>
</workbook>
</file>

<file path=xl/calcChain.xml><?xml version="1.0" encoding="utf-8"?>
<calcChain xmlns="http://schemas.openxmlformats.org/spreadsheetml/2006/main">
  <c r="J37" i="10" l="1"/>
  <c r="J36" i="10"/>
  <c r="AY64" i="1"/>
  <c r="J35" i="10"/>
  <c r="AX64" i="1"/>
  <c r="BI116" i="10"/>
  <c r="BH116" i="10"/>
  <c r="BG116" i="10"/>
  <c r="BF116" i="10"/>
  <c r="T116" i="10"/>
  <c r="R116" i="10"/>
  <c r="P116" i="10"/>
  <c r="BI115" i="10"/>
  <c r="BH115" i="10"/>
  <c r="BG115" i="10"/>
  <c r="BF115" i="10"/>
  <c r="T115" i="10"/>
  <c r="R115" i="10"/>
  <c r="P115" i="10"/>
  <c r="BI113" i="10"/>
  <c r="BH113" i="10"/>
  <c r="BG113" i="10"/>
  <c r="BF113" i="10"/>
  <c r="T113" i="10"/>
  <c r="T112" i="10" s="1"/>
  <c r="R113" i="10"/>
  <c r="R112" i="10"/>
  <c r="P113" i="10"/>
  <c r="P112" i="10" s="1"/>
  <c r="BI111" i="10"/>
  <c r="BH111" i="10"/>
  <c r="BG111" i="10"/>
  <c r="BF111" i="10"/>
  <c r="T111" i="10"/>
  <c r="R111" i="10"/>
  <c r="P111" i="10"/>
  <c r="BI110" i="10"/>
  <c r="BH110" i="10"/>
  <c r="BG110" i="10"/>
  <c r="BF110" i="10"/>
  <c r="T110" i="10"/>
  <c r="R110" i="10"/>
  <c r="P110" i="10"/>
  <c r="BI109" i="10"/>
  <c r="BH109" i="10"/>
  <c r="BG109" i="10"/>
  <c r="BF109" i="10"/>
  <c r="T109" i="10"/>
  <c r="R109" i="10"/>
  <c r="P109" i="10"/>
  <c r="BI107" i="10"/>
  <c r="BH107" i="10"/>
  <c r="BG107" i="10"/>
  <c r="BF107" i="10"/>
  <c r="T107" i="10"/>
  <c r="T106" i="10" s="1"/>
  <c r="R107" i="10"/>
  <c r="R106" i="10"/>
  <c r="P107" i="10"/>
  <c r="P106" i="10"/>
  <c r="BI105" i="10"/>
  <c r="BH105" i="10"/>
  <c r="BG105" i="10"/>
  <c r="BF105" i="10"/>
  <c r="T105" i="10"/>
  <c r="R105" i="10"/>
  <c r="P105" i="10"/>
  <c r="BI104" i="10"/>
  <c r="BH104" i="10"/>
  <c r="BG104" i="10"/>
  <c r="BF104" i="10"/>
  <c r="T104" i="10"/>
  <c r="R104" i="10"/>
  <c r="P104" i="10"/>
  <c r="BI103" i="10"/>
  <c r="BH103" i="10"/>
  <c r="BG103" i="10"/>
  <c r="BF103" i="10"/>
  <c r="T103" i="10"/>
  <c r="R103" i="10"/>
  <c r="P103" i="10"/>
  <c r="BI102" i="10"/>
  <c r="BH102" i="10"/>
  <c r="BG102" i="10"/>
  <c r="BF102" i="10"/>
  <c r="T102" i="10"/>
  <c r="R102" i="10"/>
  <c r="P102" i="10"/>
  <c r="BI101" i="10"/>
  <c r="BH101" i="10"/>
  <c r="BG101" i="10"/>
  <c r="BF101" i="10"/>
  <c r="T101" i="10"/>
  <c r="R101" i="10"/>
  <c r="P101" i="10"/>
  <c r="BI100" i="10"/>
  <c r="BH100" i="10"/>
  <c r="BG100" i="10"/>
  <c r="BF100" i="10"/>
  <c r="T100" i="10"/>
  <c r="R100" i="10"/>
  <c r="P100" i="10"/>
  <c r="BI99" i="10"/>
  <c r="BH99" i="10"/>
  <c r="BG99" i="10"/>
  <c r="BF99" i="10"/>
  <c r="T99" i="10"/>
  <c r="R99" i="10"/>
  <c r="P99" i="10"/>
  <c r="BI98" i="10"/>
  <c r="BH98" i="10"/>
  <c r="BG98" i="10"/>
  <c r="BF98" i="10"/>
  <c r="T98" i="10"/>
  <c r="R98" i="10"/>
  <c r="P98" i="10"/>
  <c r="BI96" i="10"/>
  <c r="BH96" i="10"/>
  <c r="BG96" i="10"/>
  <c r="BF96" i="10"/>
  <c r="T96" i="10"/>
  <c r="R96" i="10"/>
  <c r="P96" i="10"/>
  <c r="BI95" i="10"/>
  <c r="BH95" i="10"/>
  <c r="BG95" i="10"/>
  <c r="BF95" i="10"/>
  <c r="T95" i="10"/>
  <c r="R95" i="10"/>
  <c r="P95" i="10"/>
  <c r="BI93" i="10"/>
  <c r="BH93" i="10"/>
  <c r="BG93" i="10"/>
  <c r="BF93" i="10"/>
  <c r="T93" i="10"/>
  <c r="R93" i="10"/>
  <c r="P93" i="10"/>
  <c r="BI92" i="10"/>
  <c r="BH92" i="10"/>
  <c r="BG92" i="10"/>
  <c r="BF92" i="10"/>
  <c r="T92" i="10"/>
  <c r="R92" i="10"/>
  <c r="P92" i="10"/>
  <c r="BI90" i="10"/>
  <c r="BH90" i="10"/>
  <c r="BG90" i="10"/>
  <c r="BF90" i="10"/>
  <c r="T90" i="10"/>
  <c r="R90" i="10"/>
  <c r="P90" i="10"/>
  <c r="J84" i="10"/>
  <c r="J83" i="10"/>
  <c r="F83" i="10"/>
  <c r="F81" i="10"/>
  <c r="E79" i="10"/>
  <c r="J55" i="10"/>
  <c r="J54" i="10"/>
  <c r="F54" i="10"/>
  <c r="F52" i="10"/>
  <c r="E50" i="10"/>
  <c r="J18" i="10"/>
  <c r="E18" i="10"/>
  <c r="F84" i="10" s="1"/>
  <c r="J17" i="10"/>
  <c r="J12" i="10"/>
  <c r="J81" i="10" s="1"/>
  <c r="E7" i="10"/>
  <c r="E48" i="10" s="1"/>
  <c r="J37" i="9"/>
  <c r="J36" i="9"/>
  <c r="AY63" i="1"/>
  <c r="J35" i="9"/>
  <c r="AX63" i="1"/>
  <c r="BI86" i="9"/>
  <c r="BH86" i="9"/>
  <c r="BG86" i="9"/>
  <c r="BF86" i="9"/>
  <c r="T86" i="9"/>
  <c r="R86" i="9"/>
  <c r="P86" i="9"/>
  <c r="BI85" i="9"/>
  <c r="BH85" i="9"/>
  <c r="BG85" i="9"/>
  <c r="BF85" i="9"/>
  <c r="T85" i="9"/>
  <c r="R85" i="9"/>
  <c r="P85" i="9"/>
  <c r="BI84" i="9"/>
  <c r="BH84" i="9"/>
  <c r="BG84" i="9"/>
  <c r="BF84" i="9"/>
  <c r="T84" i="9"/>
  <c r="R84" i="9"/>
  <c r="P84" i="9"/>
  <c r="J78" i="9"/>
  <c r="J77" i="9"/>
  <c r="F77" i="9"/>
  <c r="F75" i="9"/>
  <c r="E73" i="9"/>
  <c r="J55" i="9"/>
  <c r="J54" i="9"/>
  <c r="F54" i="9"/>
  <c r="F52" i="9"/>
  <c r="E50" i="9"/>
  <c r="J18" i="9"/>
  <c r="E18" i="9"/>
  <c r="F55" i="9"/>
  <c r="J17" i="9"/>
  <c r="J12" i="9"/>
  <c r="J52" i="9" s="1"/>
  <c r="E7" i="9"/>
  <c r="E48" i="9" s="1"/>
  <c r="J37" i="8"/>
  <c r="J36" i="8"/>
  <c r="AY62" i="1"/>
  <c r="J35" i="8"/>
  <c r="AX62" i="1"/>
  <c r="BI255" i="8"/>
  <c r="BH255" i="8"/>
  <c r="BG255" i="8"/>
  <c r="BF255" i="8"/>
  <c r="T255" i="8"/>
  <c r="R255" i="8"/>
  <c r="P255" i="8"/>
  <c r="BI253" i="8"/>
  <c r="BH253" i="8"/>
  <c r="BG253" i="8"/>
  <c r="BF253" i="8"/>
  <c r="T253" i="8"/>
  <c r="R253" i="8"/>
  <c r="P253" i="8"/>
  <c r="BI252" i="8"/>
  <c r="BH252" i="8"/>
  <c r="BG252" i="8"/>
  <c r="BF252" i="8"/>
  <c r="T252" i="8"/>
  <c r="R252" i="8"/>
  <c r="P252" i="8"/>
  <c r="BI250" i="8"/>
  <c r="BH250" i="8"/>
  <c r="BG250" i="8"/>
  <c r="BF250" i="8"/>
  <c r="T250" i="8"/>
  <c r="R250" i="8"/>
  <c r="P250" i="8"/>
  <c r="BI247" i="8"/>
  <c r="BH247" i="8"/>
  <c r="BG247" i="8"/>
  <c r="BF247" i="8"/>
  <c r="T247" i="8"/>
  <c r="R247" i="8"/>
  <c r="P247" i="8"/>
  <c r="BI245" i="8"/>
  <c r="BH245" i="8"/>
  <c r="BG245" i="8"/>
  <c r="BF245" i="8"/>
  <c r="T245" i="8"/>
  <c r="R245" i="8"/>
  <c r="P245" i="8"/>
  <c r="BI243" i="8"/>
  <c r="BH243" i="8"/>
  <c r="BG243" i="8"/>
  <c r="BF243" i="8"/>
  <c r="T243" i="8"/>
  <c r="R243" i="8"/>
  <c r="P243" i="8"/>
  <c r="BI242" i="8"/>
  <c r="BH242" i="8"/>
  <c r="BG242" i="8"/>
  <c r="BF242" i="8"/>
  <c r="T242" i="8"/>
  <c r="R242" i="8"/>
  <c r="P242" i="8"/>
  <c r="BI240" i="8"/>
  <c r="BH240" i="8"/>
  <c r="BG240" i="8"/>
  <c r="BF240" i="8"/>
  <c r="T240" i="8"/>
  <c r="R240" i="8"/>
  <c r="P240" i="8"/>
  <c r="BI238" i="8"/>
  <c r="BH238" i="8"/>
  <c r="BG238" i="8"/>
  <c r="BF238" i="8"/>
  <c r="T238" i="8"/>
  <c r="R238" i="8"/>
  <c r="P238" i="8"/>
  <c r="BI235" i="8"/>
  <c r="BH235" i="8"/>
  <c r="BG235" i="8"/>
  <c r="BF235" i="8"/>
  <c r="T235" i="8"/>
  <c r="R235" i="8"/>
  <c r="P235" i="8"/>
  <c r="BI233" i="8"/>
  <c r="BH233" i="8"/>
  <c r="BG233" i="8"/>
  <c r="BF233" i="8"/>
  <c r="T233" i="8"/>
  <c r="R233" i="8"/>
  <c r="P233" i="8"/>
  <c r="BI231" i="8"/>
  <c r="BH231" i="8"/>
  <c r="BG231" i="8"/>
  <c r="BF231" i="8"/>
  <c r="T231" i="8"/>
  <c r="R231" i="8"/>
  <c r="P231" i="8"/>
  <c r="BI229" i="8"/>
  <c r="BH229" i="8"/>
  <c r="BG229" i="8"/>
  <c r="BF229" i="8"/>
  <c r="T229" i="8"/>
  <c r="R229" i="8"/>
  <c r="P229" i="8"/>
  <c r="BI227" i="8"/>
  <c r="BH227" i="8"/>
  <c r="BG227" i="8"/>
  <c r="BF227" i="8"/>
  <c r="T227" i="8"/>
  <c r="R227" i="8"/>
  <c r="P227" i="8"/>
  <c r="BI225" i="8"/>
  <c r="BH225" i="8"/>
  <c r="BG225" i="8"/>
  <c r="BF225" i="8"/>
  <c r="T225" i="8"/>
  <c r="R225" i="8"/>
  <c r="P225" i="8"/>
  <c r="BI224" i="8"/>
  <c r="BH224" i="8"/>
  <c r="BG224" i="8"/>
  <c r="BF224" i="8"/>
  <c r="T224" i="8"/>
  <c r="R224" i="8"/>
  <c r="P224" i="8"/>
  <c r="BI222" i="8"/>
  <c r="BH222" i="8"/>
  <c r="BG222" i="8"/>
  <c r="BF222" i="8"/>
  <c r="T222" i="8"/>
  <c r="R222" i="8"/>
  <c r="P222" i="8"/>
  <c r="BI219" i="8"/>
  <c r="BH219" i="8"/>
  <c r="BG219" i="8"/>
  <c r="BF219" i="8"/>
  <c r="T219" i="8"/>
  <c r="T218" i="8"/>
  <c r="R219" i="8"/>
  <c r="R218" i="8"/>
  <c r="P219" i="8"/>
  <c r="P218" i="8"/>
  <c r="BI216" i="8"/>
  <c r="BH216" i="8"/>
  <c r="BG216" i="8"/>
  <c r="BF216" i="8"/>
  <c r="T216" i="8"/>
  <c r="R216" i="8"/>
  <c r="P216" i="8"/>
  <c r="BI214" i="8"/>
  <c r="BH214" i="8"/>
  <c r="BG214" i="8"/>
  <c r="BF214" i="8"/>
  <c r="T214" i="8"/>
  <c r="R214" i="8"/>
  <c r="P214" i="8"/>
  <c r="BI212" i="8"/>
  <c r="BH212" i="8"/>
  <c r="BG212" i="8"/>
  <c r="BF212" i="8"/>
  <c r="T212" i="8"/>
  <c r="R212" i="8"/>
  <c r="P212" i="8"/>
  <c r="BI210" i="8"/>
  <c r="BH210" i="8"/>
  <c r="BG210" i="8"/>
  <c r="BF210" i="8"/>
  <c r="T210" i="8"/>
  <c r="R210" i="8"/>
  <c r="P210" i="8"/>
  <c r="BI208" i="8"/>
  <c r="BH208" i="8"/>
  <c r="BG208" i="8"/>
  <c r="BF208" i="8"/>
  <c r="T208" i="8"/>
  <c r="R208" i="8"/>
  <c r="P208" i="8"/>
  <c r="BI206" i="8"/>
  <c r="BH206" i="8"/>
  <c r="BG206" i="8"/>
  <c r="BF206" i="8"/>
  <c r="T206" i="8"/>
  <c r="R206" i="8"/>
  <c r="P206" i="8"/>
  <c r="BI204" i="8"/>
  <c r="BH204" i="8"/>
  <c r="BG204" i="8"/>
  <c r="BF204" i="8"/>
  <c r="T204" i="8"/>
  <c r="R204" i="8"/>
  <c r="P204" i="8"/>
  <c r="BI201" i="8"/>
  <c r="BH201" i="8"/>
  <c r="BG201" i="8"/>
  <c r="BF201" i="8"/>
  <c r="T201" i="8"/>
  <c r="R201" i="8"/>
  <c r="P201" i="8"/>
  <c r="BI199" i="8"/>
  <c r="BH199" i="8"/>
  <c r="BG199" i="8"/>
  <c r="BF199" i="8"/>
  <c r="T199" i="8"/>
  <c r="R199" i="8"/>
  <c r="P199" i="8"/>
  <c r="BI196" i="8"/>
  <c r="BH196" i="8"/>
  <c r="BG196" i="8"/>
  <c r="BF196" i="8"/>
  <c r="T196" i="8"/>
  <c r="R196" i="8"/>
  <c r="P196" i="8"/>
  <c r="BI194" i="8"/>
  <c r="BH194" i="8"/>
  <c r="BG194" i="8"/>
  <c r="BF194" i="8"/>
  <c r="T194" i="8"/>
  <c r="R194" i="8"/>
  <c r="P194" i="8"/>
  <c r="BI192" i="8"/>
  <c r="BH192" i="8"/>
  <c r="BG192" i="8"/>
  <c r="BF192" i="8"/>
  <c r="T192" i="8"/>
  <c r="R192" i="8"/>
  <c r="P192" i="8"/>
  <c r="BI190" i="8"/>
  <c r="BH190" i="8"/>
  <c r="BG190" i="8"/>
  <c r="BF190" i="8"/>
  <c r="T190" i="8"/>
  <c r="R190" i="8"/>
  <c r="P190" i="8"/>
  <c r="BI188" i="8"/>
  <c r="BH188" i="8"/>
  <c r="BG188" i="8"/>
  <c r="BF188" i="8"/>
  <c r="T188" i="8"/>
  <c r="R188" i="8"/>
  <c r="P188" i="8"/>
  <c r="BI186" i="8"/>
  <c r="BH186" i="8"/>
  <c r="BG186" i="8"/>
  <c r="BF186" i="8"/>
  <c r="T186" i="8"/>
  <c r="R186" i="8"/>
  <c r="P186" i="8"/>
  <c r="BI184" i="8"/>
  <c r="BH184" i="8"/>
  <c r="BG184" i="8"/>
  <c r="BF184" i="8"/>
  <c r="T184" i="8"/>
  <c r="R184" i="8"/>
  <c r="P184" i="8"/>
  <c r="BI182" i="8"/>
  <c r="BH182" i="8"/>
  <c r="BG182" i="8"/>
  <c r="BF182" i="8"/>
  <c r="T182" i="8"/>
  <c r="R182" i="8"/>
  <c r="P182" i="8"/>
  <c r="BI180" i="8"/>
  <c r="BH180" i="8"/>
  <c r="BG180" i="8"/>
  <c r="BF180" i="8"/>
  <c r="T180" i="8"/>
  <c r="R180" i="8"/>
  <c r="P180" i="8"/>
  <c r="BI178" i="8"/>
  <c r="BH178" i="8"/>
  <c r="BG178" i="8"/>
  <c r="BF178" i="8"/>
  <c r="T178" i="8"/>
  <c r="R178" i="8"/>
  <c r="P178" i="8"/>
  <c r="BI176" i="8"/>
  <c r="BH176" i="8"/>
  <c r="BG176" i="8"/>
  <c r="BF176" i="8"/>
  <c r="T176" i="8"/>
  <c r="R176" i="8"/>
  <c r="P176" i="8"/>
  <c r="BI174" i="8"/>
  <c r="BH174" i="8"/>
  <c r="BG174" i="8"/>
  <c r="BF174" i="8"/>
  <c r="T174" i="8"/>
  <c r="R174" i="8"/>
  <c r="P174" i="8"/>
  <c r="BI172" i="8"/>
  <c r="BH172" i="8"/>
  <c r="BG172" i="8"/>
  <c r="BF172" i="8"/>
  <c r="T172" i="8"/>
  <c r="R172" i="8"/>
  <c r="P172" i="8"/>
  <c r="BI170" i="8"/>
  <c r="BH170" i="8"/>
  <c r="BG170" i="8"/>
  <c r="BF170" i="8"/>
  <c r="T170" i="8"/>
  <c r="R170" i="8"/>
  <c r="P170" i="8"/>
  <c r="BI168" i="8"/>
  <c r="BH168" i="8"/>
  <c r="BG168" i="8"/>
  <c r="BF168" i="8"/>
  <c r="T168" i="8"/>
  <c r="R168" i="8"/>
  <c r="P168" i="8"/>
  <c r="BI166" i="8"/>
  <c r="BH166" i="8"/>
  <c r="BG166" i="8"/>
  <c r="BF166" i="8"/>
  <c r="T166" i="8"/>
  <c r="R166" i="8"/>
  <c r="P166" i="8"/>
  <c r="BI163" i="8"/>
  <c r="BH163" i="8"/>
  <c r="BG163" i="8"/>
  <c r="BF163" i="8"/>
  <c r="T163" i="8"/>
  <c r="R163" i="8"/>
  <c r="P163" i="8"/>
  <c r="BI161" i="8"/>
  <c r="BH161" i="8"/>
  <c r="BG161" i="8"/>
  <c r="BF161" i="8"/>
  <c r="T161" i="8"/>
  <c r="R161" i="8"/>
  <c r="P161" i="8"/>
  <c r="BI159" i="8"/>
  <c r="BH159" i="8"/>
  <c r="BG159" i="8"/>
  <c r="BF159" i="8"/>
  <c r="T159" i="8"/>
  <c r="R159" i="8"/>
  <c r="P159" i="8"/>
  <c r="BI157" i="8"/>
  <c r="BH157" i="8"/>
  <c r="BG157" i="8"/>
  <c r="BF157" i="8"/>
  <c r="T157" i="8"/>
  <c r="R157" i="8"/>
  <c r="P157" i="8"/>
  <c r="BI154" i="8"/>
  <c r="BH154" i="8"/>
  <c r="BG154" i="8"/>
  <c r="BF154" i="8"/>
  <c r="T154" i="8"/>
  <c r="R154" i="8"/>
  <c r="P154" i="8"/>
  <c r="BI152" i="8"/>
  <c r="BH152" i="8"/>
  <c r="BG152" i="8"/>
  <c r="BF152" i="8"/>
  <c r="T152" i="8"/>
  <c r="R152" i="8"/>
  <c r="P152" i="8"/>
  <c r="BI150" i="8"/>
  <c r="BH150" i="8"/>
  <c r="BG150" i="8"/>
  <c r="BF150" i="8"/>
  <c r="T150" i="8"/>
  <c r="R150" i="8"/>
  <c r="P150" i="8"/>
  <c r="BI148" i="8"/>
  <c r="BH148" i="8"/>
  <c r="BG148" i="8"/>
  <c r="BF148" i="8"/>
  <c r="T148" i="8"/>
  <c r="R148" i="8"/>
  <c r="P148" i="8"/>
  <c r="BI145" i="8"/>
  <c r="BH145" i="8"/>
  <c r="BG145" i="8"/>
  <c r="BF145" i="8"/>
  <c r="T145" i="8"/>
  <c r="R145" i="8"/>
  <c r="P145" i="8"/>
  <c r="BI143" i="8"/>
  <c r="BH143" i="8"/>
  <c r="BG143" i="8"/>
  <c r="BF143" i="8"/>
  <c r="T143" i="8"/>
  <c r="R143" i="8"/>
  <c r="P143" i="8"/>
  <c r="BI142" i="8"/>
  <c r="BH142" i="8"/>
  <c r="BG142" i="8"/>
  <c r="BF142" i="8"/>
  <c r="T142" i="8"/>
  <c r="R142" i="8"/>
  <c r="P142" i="8"/>
  <c r="BI140" i="8"/>
  <c r="BH140" i="8"/>
  <c r="BG140" i="8"/>
  <c r="BF140" i="8"/>
  <c r="T140" i="8"/>
  <c r="R140" i="8"/>
  <c r="P140" i="8"/>
  <c r="BI137" i="8"/>
  <c r="BH137" i="8"/>
  <c r="BG137" i="8"/>
  <c r="BF137" i="8"/>
  <c r="T137" i="8"/>
  <c r="R137" i="8"/>
  <c r="P137" i="8"/>
  <c r="BI135" i="8"/>
  <c r="BH135" i="8"/>
  <c r="BG135" i="8"/>
  <c r="BF135" i="8"/>
  <c r="T135" i="8"/>
  <c r="R135" i="8"/>
  <c r="P135" i="8"/>
  <c r="BI134" i="8"/>
  <c r="BH134" i="8"/>
  <c r="BG134" i="8"/>
  <c r="BF134" i="8"/>
  <c r="T134" i="8"/>
  <c r="R134" i="8"/>
  <c r="P134" i="8"/>
  <c r="BI132" i="8"/>
  <c r="BH132" i="8"/>
  <c r="BG132" i="8"/>
  <c r="BF132" i="8"/>
  <c r="T132" i="8"/>
  <c r="R132" i="8"/>
  <c r="P132" i="8"/>
  <c r="BI130" i="8"/>
  <c r="BH130" i="8"/>
  <c r="BG130" i="8"/>
  <c r="BF130" i="8"/>
  <c r="T130" i="8"/>
  <c r="R130" i="8"/>
  <c r="P130" i="8"/>
  <c r="BI128" i="8"/>
  <c r="BH128" i="8"/>
  <c r="BG128" i="8"/>
  <c r="BF128" i="8"/>
  <c r="T128" i="8"/>
  <c r="R128" i="8"/>
  <c r="P128" i="8"/>
  <c r="BI125" i="8"/>
  <c r="BH125" i="8"/>
  <c r="BG125" i="8"/>
  <c r="BF125" i="8"/>
  <c r="T125" i="8"/>
  <c r="R125" i="8"/>
  <c r="P125" i="8"/>
  <c r="BI123" i="8"/>
  <c r="BH123" i="8"/>
  <c r="BG123" i="8"/>
  <c r="BF123" i="8"/>
  <c r="T123" i="8"/>
  <c r="R123" i="8"/>
  <c r="P123" i="8"/>
  <c r="BI121" i="8"/>
  <c r="BH121" i="8"/>
  <c r="BG121" i="8"/>
  <c r="BF121" i="8"/>
  <c r="T121" i="8"/>
  <c r="R121" i="8"/>
  <c r="P121" i="8"/>
  <c r="BI119" i="8"/>
  <c r="BH119" i="8"/>
  <c r="BG119" i="8"/>
  <c r="BF119" i="8"/>
  <c r="T119" i="8"/>
  <c r="R119" i="8"/>
  <c r="P119" i="8"/>
  <c r="BI117" i="8"/>
  <c r="BH117" i="8"/>
  <c r="BG117" i="8"/>
  <c r="BF117" i="8"/>
  <c r="T117" i="8"/>
  <c r="R117" i="8"/>
  <c r="P117" i="8"/>
  <c r="BI115" i="8"/>
  <c r="BH115" i="8"/>
  <c r="BG115" i="8"/>
  <c r="BF115" i="8"/>
  <c r="T115" i="8"/>
  <c r="R115" i="8"/>
  <c r="P115" i="8"/>
  <c r="BI113" i="8"/>
  <c r="BH113" i="8"/>
  <c r="BG113" i="8"/>
  <c r="BF113" i="8"/>
  <c r="T113" i="8"/>
  <c r="R113" i="8"/>
  <c r="P113" i="8"/>
  <c r="BI111" i="8"/>
  <c r="BH111" i="8"/>
  <c r="BG111" i="8"/>
  <c r="BF111" i="8"/>
  <c r="T111" i="8"/>
  <c r="R111" i="8"/>
  <c r="P111" i="8"/>
  <c r="BI109" i="8"/>
  <c r="BH109" i="8"/>
  <c r="BG109" i="8"/>
  <c r="BF109" i="8"/>
  <c r="T109" i="8"/>
  <c r="R109" i="8"/>
  <c r="P109" i="8"/>
  <c r="BI108" i="8"/>
  <c r="BH108" i="8"/>
  <c r="BG108" i="8"/>
  <c r="BF108" i="8"/>
  <c r="T108" i="8"/>
  <c r="R108" i="8"/>
  <c r="P108" i="8"/>
  <c r="BI106" i="8"/>
  <c r="BH106" i="8"/>
  <c r="BG106" i="8"/>
  <c r="BF106" i="8"/>
  <c r="T106" i="8"/>
  <c r="R106" i="8"/>
  <c r="P106" i="8"/>
  <c r="BI103" i="8"/>
  <c r="BH103" i="8"/>
  <c r="BG103" i="8"/>
  <c r="BF103" i="8"/>
  <c r="T103" i="8"/>
  <c r="T102" i="8" s="1"/>
  <c r="R103" i="8"/>
  <c r="R102" i="8"/>
  <c r="P103" i="8"/>
  <c r="P102" i="8"/>
  <c r="BI100" i="8"/>
  <c r="BH100" i="8"/>
  <c r="BG100" i="8"/>
  <c r="BF100" i="8"/>
  <c r="T100" i="8"/>
  <c r="R100" i="8"/>
  <c r="P100" i="8"/>
  <c r="BI98" i="8"/>
  <c r="BH98" i="8"/>
  <c r="BG98" i="8"/>
  <c r="BF98" i="8"/>
  <c r="T98" i="8"/>
  <c r="R98" i="8"/>
  <c r="P98" i="8"/>
  <c r="BI96" i="8"/>
  <c r="BH96" i="8"/>
  <c r="BG96" i="8"/>
  <c r="BF96" i="8"/>
  <c r="T96" i="8"/>
  <c r="R96" i="8"/>
  <c r="P96" i="8"/>
  <c r="J91" i="8"/>
  <c r="J90" i="8"/>
  <c r="F90" i="8"/>
  <c r="F88" i="8"/>
  <c r="E86" i="8"/>
  <c r="J55" i="8"/>
  <c r="J54" i="8"/>
  <c r="F54" i="8"/>
  <c r="F52" i="8"/>
  <c r="E50" i="8"/>
  <c r="J18" i="8"/>
  <c r="E18" i="8"/>
  <c r="F55" i="8"/>
  <c r="J17" i="8"/>
  <c r="J12" i="8"/>
  <c r="J88" i="8" s="1"/>
  <c r="E7" i="8"/>
  <c r="E48" i="8" s="1"/>
  <c r="J39" i="7"/>
  <c r="J38" i="7"/>
  <c r="AY61" i="1"/>
  <c r="J37" i="7"/>
  <c r="AX61" i="1"/>
  <c r="BI163" i="7"/>
  <c r="BH163" i="7"/>
  <c r="BG163" i="7"/>
  <c r="BF163" i="7"/>
  <c r="T163" i="7"/>
  <c r="R163" i="7"/>
  <c r="P163" i="7"/>
  <c r="BI162" i="7"/>
  <c r="BH162" i="7"/>
  <c r="BG162" i="7"/>
  <c r="BF162" i="7"/>
  <c r="T162" i="7"/>
  <c r="R162" i="7"/>
  <c r="P162" i="7"/>
  <c r="BI161" i="7"/>
  <c r="BH161" i="7"/>
  <c r="BG161" i="7"/>
  <c r="BF161" i="7"/>
  <c r="T161" i="7"/>
  <c r="R161" i="7"/>
  <c r="P161" i="7"/>
  <c r="BI160" i="7"/>
  <c r="BH160" i="7"/>
  <c r="BG160" i="7"/>
  <c r="BF160" i="7"/>
  <c r="T160" i="7"/>
  <c r="R160" i="7"/>
  <c r="P160" i="7"/>
  <c r="BI158" i="7"/>
  <c r="BH158" i="7"/>
  <c r="BG158" i="7"/>
  <c r="BF158" i="7"/>
  <c r="T158" i="7"/>
  <c r="T157" i="7"/>
  <c r="R158" i="7"/>
  <c r="R157" i="7"/>
  <c r="P158" i="7"/>
  <c r="P157" i="7"/>
  <c r="BI156" i="7"/>
  <c r="BH156" i="7"/>
  <c r="BG156" i="7"/>
  <c r="BF156" i="7"/>
  <c r="T156" i="7"/>
  <c r="R156" i="7"/>
  <c r="P156" i="7"/>
  <c r="BI155" i="7"/>
  <c r="BH155" i="7"/>
  <c r="BG155" i="7"/>
  <c r="BF155" i="7"/>
  <c r="T155" i="7"/>
  <c r="R155" i="7"/>
  <c r="P155" i="7"/>
  <c r="BI154" i="7"/>
  <c r="BH154" i="7"/>
  <c r="BG154" i="7"/>
  <c r="BF154" i="7"/>
  <c r="T154" i="7"/>
  <c r="R154" i="7"/>
  <c r="P154" i="7"/>
  <c r="BI151" i="7"/>
  <c r="BH151" i="7"/>
  <c r="BG151" i="7"/>
  <c r="BF151" i="7"/>
  <c r="T151" i="7"/>
  <c r="T150" i="7" s="1"/>
  <c r="R151" i="7"/>
  <c r="R150" i="7" s="1"/>
  <c r="P151" i="7"/>
  <c r="P150" i="7" s="1"/>
  <c r="BI149" i="7"/>
  <c r="BH149" i="7"/>
  <c r="BG149" i="7"/>
  <c r="BF149" i="7"/>
  <c r="T149" i="7"/>
  <c r="T148" i="7" s="1"/>
  <c r="R149" i="7"/>
  <c r="R148" i="7" s="1"/>
  <c r="P149" i="7"/>
  <c r="P148" i="7" s="1"/>
  <c r="BI147" i="7"/>
  <c r="BH147" i="7"/>
  <c r="BG147" i="7"/>
  <c r="BF147" i="7"/>
  <c r="T147" i="7"/>
  <c r="R147" i="7"/>
  <c r="P147" i="7"/>
  <c r="BI146" i="7"/>
  <c r="BH146" i="7"/>
  <c r="BG146" i="7"/>
  <c r="BF146" i="7"/>
  <c r="T146" i="7"/>
  <c r="R146" i="7"/>
  <c r="P146" i="7"/>
  <c r="BI144" i="7"/>
  <c r="BH144" i="7"/>
  <c r="BG144" i="7"/>
  <c r="BF144" i="7"/>
  <c r="T144" i="7"/>
  <c r="R144" i="7"/>
  <c r="P144" i="7"/>
  <c r="BI143" i="7"/>
  <c r="BH143" i="7"/>
  <c r="BG143" i="7"/>
  <c r="BF143" i="7"/>
  <c r="T143" i="7"/>
  <c r="R143" i="7"/>
  <c r="P143" i="7"/>
  <c r="BI142" i="7"/>
  <c r="BH142" i="7"/>
  <c r="BG142" i="7"/>
  <c r="BF142" i="7"/>
  <c r="T142" i="7"/>
  <c r="R142" i="7"/>
  <c r="P142" i="7"/>
  <c r="BI141" i="7"/>
  <c r="BH141" i="7"/>
  <c r="BG141" i="7"/>
  <c r="BF141" i="7"/>
  <c r="T141" i="7"/>
  <c r="R141" i="7"/>
  <c r="P141" i="7"/>
  <c r="BI138" i="7"/>
  <c r="BH138" i="7"/>
  <c r="BG138" i="7"/>
  <c r="BF138" i="7"/>
  <c r="T138" i="7"/>
  <c r="R138" i="7"/>
  <c r="P138" i="7"/>
  <c r="BI137" i="7"/>
  <c r="BH137" i="7"/>
  <c r="BG137" i="7"/>
  <c r="BF137" i="7"/>
  <c r="T137" i="7"/>
  <c r="R137" i="7"/>
  <c r="P137" i="7"/>
  <c r="BI136" i="7"/>
  <c r="BH136" i="7"/>
  <c r="BG136" i="7"/>
  <c r="BF136" i="7"/>
  <c r="T136" i="7"/>
  <c r="R136" i="7"/>
  <c r="P136" i="7"/>
  <c r="BI135" i="7"/>
  <c r="BH135" i="7"/>
  <c r="BG135" i="7"/>
  <c r="BF135" i="7"/>
  <c r="T135" i="7"/>
  <c r="R135" i="7"/>
  <c r="P135" i="7"/>
  <c r="BI134" i="7"/>
  <c r="BH134" i="7"/>
  <c r="BG134" i="7"/>
  <c r="BF134" i="7"/>
  <c r="T134" i="7"/>
  <c r="R134" i="7"/>
  <c r="P134" i="7"/>
  <c r="BI133" i="7"/>
  <c r="BH133" i="7"/>
  <c r="BG133" i="7"/>
  <c r="BF133" i="7"/>
  <c r="T133" i="7"/>
  <c r="R133" i="7"/>
  <c r="P133" i="7"/>
  <c r="BI131" i="7"/>
  <c r="BH131" i="7"/>
  <c r="BG131" i="7"/>
  <c r="BF131" i="7"/>
  <c r="T131" i="7"/>
  <c r="T130" i="7" s="1"/>
  <c r="R131" i="7"/>
  <c r="R130" i="7" s="1"/>
  <c r="P131" i="7"/>
  <c r="P130" i="7" s="1"/>
  <c r="BI129" i="7"/>
  <c r="BH129" i="7"/>
  <c r="BG129" i="7"/>
  <c r="BF129" i="7"/>
  <c r="T129" i="7"/>
  <c r="T128" i="7" s="1"/>
  <c r="R129" i="7"/>
  <c r="R128" i="7" s="1"/>
  <c r="P129" i="7"/>
  <c r="P128" i="7" s="1"/>
  <c r="BI127" i="7"/>
  <c r="BH127" i="7"/>
  <c r="BG127" i="7"/>
  <c r="BF127" i="7"/>
  <c r="T127" i="7"/>
  <c r="T126" i="7" s="1"/>
  <c r="R127" i="7"/>
  <c r="R126" i="7"/>
  <c r="P127" i="7"/>
  <c r="P126" i="7" s="1"/>
  <c r="BI125" i="7"/>
  <c r="BH125" i="7"/>
  <c r="BG125" i="7"/>
  <c r="BF125" i="7"/>
  <c r="T125" i="7"/>
  <c r="R125" i="7"/>
  <c r="P125" i="7"/>
  <c r="BI124" i="7"/>
  <c r="BH124" i="7"/>
  <c r="BG124" i="7"/>
  <c r="BF124" i="7"/>
  <c r="T124" i="7"/>
  <c r="R124" i="7"/>
  <c r="P124" i="7"/>
  <c r="BI123" i="7"/>
  <c r="BH123" i="7"/>
  <c r="BG123" i="7"/>
  <c r="BF123" i="7"/>
  <c r="T123" i="7"/>
  <c r="R123" i="7"/>
  <c r="P123" i="7"/>
  <c r="BI122" i="7"/>
  <c r="BH122" i="7"/>
  <c r="BG122" i="7"/>
  <c r="BF122" i="7"/>
  <c r="T122" i="7"/>
  <c r="R122" i="7"/>
  <c r="P122" i="7"/>
  <c r="BI121" i="7"/>
  <c r="BH121" i="7"/>
  <c r="BG121" i="7"/>
  <c r="BF121" i="7"/>
  <c r="T121" i="7"/>
  <c r="R121" i="7"/>
  <c r="P121" i="7"/>
  <c r="BI119" i="7"/>
  <c r="BH119" i="7"/>
  <c r="BG119" i="7"/>
  <c r="BF119" i="7"/>
  <c r="T119" i="7"/>
  <c r="R119" i="7"/>
  <c r="P119" i="7"/>
  <c r="BI118" i="7"/>
  <c r="BH118" i="7"/>
  <c r="BG118" i="7"/>
  <c r="BF118" i="7"/>
  <c r="T118" i="7"/>
  <c r="R118" i="7"/>
  <c r="P118" i="7"/>
  <c r="BI117" i="7"/>
  <c r="BH117" i="7"/>
  <c r="BG117" i="7"/>
  <c r="BF117" i="7"/>
  <c r="T117" i="7"/>
  <c r="R117" i="7"/>
  <c r="P117" i="7"/>
  <c r="BI116" i="7"/>
  <c r="BH116" i="7"/>
  <c r="BG116" i="7"/>
  <c r="BF116" i="7"/>
  <c r="T116" i="7"/>
  <c r="R116" i="7"/>
  <c r="P116" i="7"/>
  <c r="BI115" i="7"/>
  <c r="BH115" i="7"/>
  <c r="BG115" i="7"/>
  <c r="BF115" i="7"/>
  <c r="T115" i="7"/>
  <c r="R115" i="7"/>
  <c r="P115" i="7"/>
  <c r="BI113" i="7"/>
  <c r="BH113" i="7"/>
  <c r="BG113" i="7"/>
  <c r="BF113" i="7"/>
  <c r="T113" i="7"/>
  <c r="R113" i="7"/>
  <c r="P113" i="7"/>
  <c r="BI112" i="7"/>
  <c r="BH112" i="7"/>
  <c r="BG112" i="7"/>
  <c r="BF112" i="7"/>
  <c r="T112" i="7"/>
  <c r="R112" i="7"/>
  <c r="P112" i="7"/>
  <c r="BI111" i="7"/>
  <c r="BH111" i="7"/>
  <c r="BG111" i="7"/>
  <c r="BF111" i="7"/>
  <c r="T111" i="7"/>
  <c r="R111" i="7"/>
  <c r="P111" i="7"/>
  <c r="BI110" i="7"/>
  <c r="BH110" i="7"/>
  <c r="BG110" i="7"/>
  <c r="BF110" i="7"/>
  <c r="T110" i="7"/>
  <c r="R110" i="7"/>
  <c r="P110" i="7"/>
  <c r="BI109" i="7"/>
  <c r="BH109" i="7"/>
  <c r="BG109" i="7"/>
  <c r="BF109" i="7"/>
  <c r="T109" i="7"/>
  <c r="R109" i="7"/>
  <c r="P109" i="7"/>
  <c r="BI108" i="7"/>
  <c r="BH108" i="7"/>
  <c r="BG108" i="7"/>
  <c r="BF108" i="7"/>
  <c r="T108" i="7"/>
  <c r="R108" i="7"/>
  <c r="P108" i="7"/>
  <c r="BI106" i="7"/>
  <c r="BH106" i="7"/>
  <c r="BG106" i="7"/>
  <c r="BF106" i="7"/>
  <c r="T106" i="7"/>
  <c r="T105" i="7" s="1"/>
  <c r="R106" i="7"/>
  <c r="R105" i="7" s="1"/>
  <c r="P106" i="7"/>
  <c r="P105" i="7" s="1"/>
  <c r="F97" i="7"/>
  <c r="E95" i="7"/>
  <c r="F56" i="7"/>
  <c r="E54" i="7"/>
  <c r="J26" i="7"/>
  <c r="E26" i="7"/>
  <c r="J59" i="7" s="1"/>
  <c r="J25" i="7"/>
  <c r="J23" i="7"/>
  <c r="E23" i="7"/>
  <c r="J58" i="7" s="1"/>
  <c r="J22" i="7"/>
  <c r="J20" i="7"/>
  <c r="E20" i="7"/>
  <c r="F100" i="7"/>
  <c r="J19" i="7"/>
  <c r="J17" i="7"/>
  <c r="E17" i="7"/>
  <c r="F99" i="7" s="1"/>
  <c r="J16" i="7"/>
  <c r="J14" i="7"/>
  <c r="J97" i="7"/>
  <c r="E7" i="7"/>
  <c r="E91" i="7" s="1"/>
  <c r="J39" i="6"/>
  <c r="J38" i="6"/>
  <c r="AY60" i="1"/>
  <c r="J37" i="6"/>
  <c r="AX60" i="1" s="1"/>
  <c r="BI162" i="6"/>
  <c r="BH162" i="6"/>
  <c r="BG162" i="6"/>
  <c r="BF162" i="6"/>
  <c r="T162" i="6"/>
  <c r="R162" i="6"/>
  <c r="P162" i="6"/>
  <c r="BI161" i="6"/>
  <c r="BH161" i="6"/>
  <c r="BG161" i="6"/>
  <c r="BF161" i="6"/>
  <c r="T161" i="6"/>
  <c r="R161" i="6"/>
  <c r="P161" i="6"/>
  <c r="BI160" i="6"/>
  <c r="BH160" i="6"/>
  <c r="BG160" i="6"/>
  <c r="BF160" i="6"/>
  <c r="T160" i="6"/>
  <c r="R160" i="6"/>
  <c r="P160" i="6"/>
  <c r="BI159" i="6"/>
  <c r="BH159" i="6"/>
  <c r="BG159" i="6"/>
  <c r="BF159" i="6"/>
  <c r="T159" i="6"/>
  <c r="R159" i="6"/>
  <c r="P159" i="6"/>
  <c r="BI158" i="6"/>
  <c r="BH158" i="6"/>
  <c r="BG158" i="6"/>
  <c r="BF158" i="6"/>
  <c r="T158" i="6"/>
  <c r="R158" i="6"/>
  <c r="P158" i="6"/>
  <c r="BI156" i="6"/>
  <c r="BH156" i="6"/>
  <c r="BG156" i="6"/>
  <c r="BF156" i="6"/>
  <c r="T156" i="6"/>
  <c r="R156" i="6"/>
  <c r="P156" i="6"/>
  <c r="BI155" i="6"/>
  <c r="BH155" i="6"/>
  <c r="BG155" i="6"/>
  <c r="BF155" i="6"/>
  <c r="T155" i="6"/>
  <c r="R155" i="6"/>
  <c r="P155" i="6"/>
  <c r="BI154" i="6"/>
  <c r="BH154" i="6"/>
  <c r="BG154" i="6"/>
  <c r="BF154" i="6"/>
  <c r="T154" i="6"/>
  <c r="R154" i="6"/>
  <c r="P154" i="6"/>
  <c r="BI153" i="6"/>
  <c r="BH153" i="6"/>
  <c r="BG153" i="6"/>
  <c r="BF153" i="6"/>
  <c r="T153" i="6"/>
  <c r="R153" i="6"/>
  <c r="P153" i="6"/>
  <c r="BI152" i="6"/>
  <c r="BH152" i="6"/>
  <c r="BG152" i="6"/>
  <c r="BF152" i="6"/>
  <c r="T152" i="6"/>
  <c r="R152" i="6"/>
  <c r="P152" i="6"/>
  <c r="BI151" i="6"/>
  <c r="BH151" i="6"/>
  <c r="BG151" i="6"/>
  <c r="BF151" i="6"/>
  <c r="T151" i="6"/>
  <c r="R151" i="6"/>
  <c r="P151" i="6"/>
  <c r="BI150" i="6"/>
  <c r="BH150" i="6"/>
  <c r="BG150" i="6"/>
  <c r="BF150" i="6"/>
  <c r="T150" i="6"/>
  <c r="R150" i="6"/>
  <c r="P150" i="6"/>
  <c r="BI149" i="6"/>
  <c r="BH149" i="6"/>
  <c r="BG149" i="6"/>
  <c r="BF149" i="6"/>
  <c r="T149" i="6"/>
  <c r="R149" i="6"/>
  <c r="P149" i="6"/>
  <c r="BI148" i="6"/>
  <c r="BH148" i="6"/>
  <c r="BG148" i="6"/>
  <c r="BF148" i="6"/>
  <c r="T148" i="6"/>
  <c r="R148" i="6"/>
  <c r="P148" i="6"/>
  <c r="BI147" i="6"/>
  <c r="BH147" i="6"/>
  <c r="BG147" i="6"/>
  <c r="BF147" i="6"/>
  <c r="T147" i="6"/>
  <c r="R147" i="6"/>
  <c r="P147" i="6"/>
  <c r="BI146" i="6"/>
  <c r="BH146" i="6"/>
  <c r="BG146" i="6"/>
  <c r="BF146" i="6"/>
  <c r="T146" i="6"/>
  <c r="R146" i="6"/>
  <c r="P146" i="6"/>
  <c r="BI145" i="6"/>
  <c r="BH145" i="6"/>
  <c r="BG145" i="6"/>
  <c r="BF145" i="6"/>
  <c r="T145" i="6"/>
  <c r="R145" i="6"/>
  <c r="P145" i="6"/>
  <c r="BI144" i="6"/>
  <c r="BH144" i="6"/>
  <c r="BG144" i="6"/>
  <c r="BF144" i="6"/>
  <c r="T144" i="6"/>
  <c r="R144" i="6"/>
  <c r="P144" i="6"/>
  <c r="BI143" i="6"/>
  <c r="BH143" i="6"/>
  <c r="BG143" i="6"/>
  <c r="BF143" i="6"/>
  <c r="T143" i="6"/>
  <c r="R143" i="6"/>
  <c r="P143" i="6"/>
  <c r="BI142" i="6"/>
  <c r="BH142" i="6"/>
  <c r="BG142" i="6"/>
  <c r="BF142" i="6"/>
  <c r="T142" i="6"/>
  <c r="R142" i="6"/>
  <c r="P142" i="6"/>
  <c r="BI141" i="6"/>
  <c r="BH141" i="6"/>
  <c r="BG141" i="6"/>
  <c r="BF141" i="6"/>
  <c r="T141" i="6"/>
  <c r="R141" i="6"/>
  <c r="P141" i="6"/>
  <c r="BI140" i="6"/>
  <c r="BH140" i="6"/>
  <c r="BG140" i="6"/>
  <c r="BF140" i="6"/>
  <c r="T140" i="6"/>
  <c r="R140" i="6"/>
  <c r="P140" i="6"/>
  <c r="BI139" i="6"/>
  <c r="BH139" i="6"/>
  <c r="BG139" i="6"/>
  <c r="BF139" i="6"/>
  <c r="T139" i="6"/>
  <c r="R139" i="6"/>
  <c r="P139" i="6"/>
  <c r="BI138" i="6"/>
  <c r="BH138" i="6"/>
  <c r="BG138" i="6"/>
  <c r="BF138" i="6"/>
  <c r="T138" i="6"/>
  <c r="R138" i="6"/>
  <c r="P138" i="6"/>
  <c r="BI137" i="6"/>
  <c r="BH137" i="6"/>
  <c r="BG137" i="6"/>
  <c r="BF137" i="6"/>
  <c r="T137" i="6"/>
  <c r="R137" i="6"/>
  <c r="P137" i="6"/>
  <c r="BI136" i="6"/>
  <c r="BH136" i="6"/>
  <c r="BG136" i="6"/>
  <c r="BF136" i="6"/>
  <c r="T136" i="6"/>
  <c r="R136" i="6"/>
  <c r="P136" i="6"/>
  <c r="BI135" i="6"/>
  <c r="BH135" i="6"/>
  <c r="BG135" i="6"/>
  <c r="BF135" i="6"/>
  <c r="T135" i="6"/>
  <c r="R135" i="6"/>
  <c r="P135" i="6"/>
  <c r="BI134" i="6"/>
  <c r="BH134" i="6"/>
  <c r="BG134" i="6"/>
  <c r="BF134" i="6"/>
  <c r="T134" i="6"/>
  <c r="R134" i="6"/>
  <c r="P134" i="6"/>
  <c r="BI133" i="6"/>
  <c r="BH133" i="6"/>
  <c r="BG133" i="6"/>
  <c r="BF133" i="6"/>
  <c r="T133" i="6"/>
  <c r="R133" i="6"/>
  <c r="P133" i="6"/>
  <c r="BI132" i="6"/>
  <c r="BH132" i="6"/>
  <c r="BG132" i="6"/>
  <c r="BF132" i="6"/>
  <c r="T132" i="6"/>
  <c r="R132" i="6"/>
  <c r="P132" i="6"/>
  <c r="BI131" i="6"/>
  <c r="BH131" i="6"/>
  <c r="BG131" i="6"/>
  <c r="BF131" i="6"/>
  <c r="T131" i="6"/>
  <c r="R131" i="6"/>
  <c r="P131" i="6"/>
  <c r="BI130" i="6"/>
  <c r="BH130" i="6"/>
  <c r="BG130" i="6"/>
  <c r="BF130" i="6"/>
  <c r="T130" i="6"/>
  <c r="R130" i="6"/>
  <c r="P130" i="6"/>
  <c r="BI129" i="6"/>
  <c r="BH129" i="6"/>
  <c r="BG129" i="6"/>
  <c r="BF129" i="6"/>
  <c r="T129" i="6"/>
  <c r="R129" i="6"/>
  <c r="P129" i="6"/>
  <c r="BI128" i="6"/>
  <c r="BH128" i="6"/>
  <c r="BG128" i="6"/>
  <c r="BF128" i="6"/>
  <c r="T128" i="6"/>
  <c r="R128" i="6"/>
  <c r="P128" i="6"/>
  <c r="BI127" i="6"/>
  <c r="BH127" i="6"/>
  <c r="BG127" i="6"/>
  <c r="BF127" i="6"/>
  <c r="T127" i="6"/>
  <c r="R127" i="6"/>
  <c r="P127" i="6"/>
  <c r="BI126" i="6"/>
  <c r="BH126" i="6"/>
  <c r="BG126" i="6"/>
  <c r="BF126" i="6"/>
  <c r="T126" i="6"/>
  <c r="R126" i="6"/>
  <c r="P126" i="6"/>
  <c r="BI125" i="6"/>
  <c r="BH125" i="6"/>
  <c r="BG125" i="6"/>
  <c r="BF125" i="6"/>
  <c r="T125" i="6"/>
  <c r="R125" i="6"/>
  <c r="P125" i="6"/>
  <c r="BI124" i="6"/>
  <c r="BH124" i="6"/>
  <c r="BG124" i="6"/>
  <c r="BF124" i="6"/>
  <c r="T124" i="6"/>
  <c r="R124" i="6"/>
  <c r="P124" i="6"/>
  <c r="BI123" i="6"/>
  <c r="BH123" i="6"/>
  <c r="BG123" i="6"/>
  <c r="BF123" i="6"/>
  <c r="T123" i="6"/>
  <c r="R123" i="6"/>
  <c r="P123" i="6"/>
  <c r="BI122" i="6"/>
  <c r="BH122" i="6"/>
  <c r="BG122" i="6"/>
  <c r="BF122" i="6"/>
  <c r="T122" i="6"/>
  <c r="R122" i="6"/>
  <c r="P122" i="6"/>
  <c r="BI121" i="6"/>
  <c r="BH121" i="6"/>
  <c r="BG121" i="6"/>
  <c r="BF121" i="6"/>
  <c r="T121" i="6"/>
  <c r="R121" i="6"/>
  <c r="P121" i="6"/>
  <c r="BI120" i="6"/>
  <c r="BH120" i="6"/>
  <c r="BG120" i="6"/>
  <c r="BF120" i="6"/>
  <c r="T120" i="6"/>
  <c r="R120" i="6"/>
  <c r="P120" i="6"/>
  <c r="BI118" i="6"/>
  <c r="BH118" i="6"/>
  <c r="BG118" i="6"/>
  <c r="BF118" i="6"/>
  <c r="T118" i="6"/>
  <c r="R118" i="6"/>
  <c r="P118" i="6"/>
  <c r="BI117" i="6"/>
  <c r="BH117" i="6"/>
  <c r="BG117" i="6"/>
  <c r="BF117" i="6"/>
  <c r="T117" i="6"/>
  <c r="R117" i="6"/>
  <c r="P117" i="6"/>
  <c r="BI116" i="6"/>
  <c r="BH116" i="6"/>
  <c r="BG116" i="6"/>
  <c r="BF116" i="6"/>
  <c r="T116" i="6"/>
  <c r="R116" i="6"/>
  <c r="P116" i="6"/>
  <c r="BI115" i="6"/>
  <c r="BH115" i="6"/>
  <c r="BG115" i="6"/>
  <c r="BF115" i="6"/>
  <c r="T115" i="6"/>
  <c r="R115" i="6"/>
  <c r="P115" i="6"/>
  <c r="BI114" i="6"/>
  <c r="BH114" i="6"/>
  <c r="BG114" i="6"/>
  <c r="BF114" i="6"/>
  <c r="T114" i="6"/>
  <c r="R114" i="6"/>
  <c r="P114" i="6"/>
  <c r="BI113" i="6"/>
  <c r="BH113" i="6"/>
  <c r="BG113" i="6"/>
  <c r="BF113" i="6"/>
  <c r="T113" i="6"/>
  <c r="R113" i="6"/>
  <c r="P113" i="6"/>
  <c r="BI112" i="6"/>
  <c r="BH112" i="6"/>
  <c r="BG112" i="6"/>
  <c r="BF112" i="6"/>
  <c r="T112" i="6"/>
  <c r="R112" i="6"/>
  <c r="P112" i="6"/>
  <c r="BI111" i="6"/>
  <c r="BH111" i="6"/>
  <c r="BG111" i="6"/>
  <c r="BF111" i="6"/>
  <c r="T111" i="6"/>
  <c r="R111" i="6"/>
  <c r="P111" i="6"/>
  <c r="BI110" i="6"/>
  <c r="BH110" i="6"/>
  <c r="BG110" i="6"/>
  <c r="BF110" i="6"/>
  <c r="T110" i="6"/>
  <c r="R110" i="6"/>
  <c r="P110" i="6"/>
  <c r="BI109" i="6"/>
  <c r="BH109" i="6"/>
  <c r="BG109" i="6"/>
  <c r="BF109" i="6"/>
  <c r="T109" i="6"/>
  <c r="R109" i="6"/>
  <c r="P109" i="6"/>
  <c r="BI108" i="6"/>
  <c r="BH108" i="6"/>
  <c r="BG108" i="6"/>
  <c r="BF108" i="6"/>
  <c r="T108" i="6"/>
  <c r="R108" i="6"/>
  <c r="P108" i="6"/>
  <c r="BI107" i="6"/>
  <c r="BH107" i="6"/>
  <c r="BG107" i="6"/>
  <c r="BF107" i="6"/>
  <c r="T107" i="6"/>
  <c r="R107" i="6"/>
  <c r="P107" i="6"/>
  <c r="BI106" i="6"/>
  <c r="BH106" i="6"/>
  <c r="BG106" i="6"/>
  <c r="BF106" i="6"/>
  <c r="T106" i="6"/>
  <c r="R106" i="6"/>
  <c r="P106" i="6"/>
  <c r="BI105" i="6"/>
  <c r="BH105" i="6"/>
  <c r="BG105" i="6"/>
  <c r="BF105" i="6"/>
  <c r="T105" i="6"/>
  <c r="R105" i="6"/>
  <c r="P105" i="6"/>
  <c r="BI104" i="6"/>
  <c r="BH104" i="6"/>
  <c r="BG104" i="6"/>
  <c r="BF104" i="6"/>
  <c r="T104" i="6"/>
  <c r="R104" i="6"/>
  <c r="P104" i="6"/>
  <c r="BI103" i="6"/>
  <c r="BH103" i="6"/>
  <c r="BG103" i="6"/>
  <c r="BF103" i="6"/>
  <c r="T103" i="6"/>
  <c r="R103" i="6"/>
  <c r="P103" i="6"/>
  <c r="BI102" i="6"/>
  <c r="BH102" i="6"/>
  <c r="BG102" i="6"/>
  <c r="BF102" i="6"/>
  <c r="T102" i="6"/>
  <c r="R102" i="6"/>
  <c r="P102" i="6"/>
  <c r="BI101" i="6"/>
  <c r="BH101" i="6"/>
  <c r="BG101" i="6"/>
  <c r="BF101" i="6"/>
  <c r="T101" i="6"/>
  <c r="R101" i="6"/>
  <c r="P101" i="6"/>
  <c r="BI100" i="6"/>
  <c r="BH100" i="6"/>
  <c r="BG100" i="6"/>
  <c r="BF100" i="6"/>
  <c r="T100" i="6"/>
  <c r="R100" i="6"/>
  <c r="P100" i="6"/>
  <c r="BI99" i="6"/>
  <c r="BH99" i="6"/>
  <c r="BG99" i="6"/>
  <c r="BF99" i="6"/>
  <c r="T99" i="6"/>
  <c r="R99" i="6"/>
  <c r="P99" i="6"/>
  <c r="BI98" i="6"/>
  <c r="BH98" i="6"/>
  <c r="BG98" i="6"/>
  <c r="BF98" i="6"/>
  <c r="T98" i="6"/>
  <c r="R98" i="6"/>
  <c r="P98" i="6"/>
  <c r="BI97" i="6"/>
  <c r="BH97" i="6"/>
  <c r="BG97" i="6"/>
  <c r="BF97" i="6"/>
  <c r="T97" i="6"/>
  <c r="R97" i="6"/>
  <c r="P97" i="6"/>
  <c r="BI96" i="6"/>
  <c r="BH96" i="6"/>
  <c r="BG96" i="6"/>
  <c r="BF96" i="6"/>
  <c r="T96" i="6"/>
  <c r="R96" i="6"/>
  <c r="P96" i="6"/>
  <c r="BI95" i="6"/>
  <c r="BH95" i="6"/>
  <c r="BG95" i="6"/>
  <c r="BF95" i="6"/>
  <c r="T95" i="6"/>
  <c r="R95" i="6"/>
  <c r="P95" i="6"/>
  <c r="BI94" i="6"/>
  <c r="BH94" i="6"/>
  <c r="BG94" i="6"/>
  <c r="BF94" i="6"/>
  <c r="T94" i="6"/>
  <c r="R94" i="6"/>
  <c r="P94" i="6"/>
  <c r="BI93" i="6"/>
  <c r="BH93" i="6"/>
  <c r="BG93" i="6"/>
  <c r="BF93" i="6"/>
  <c r="T93" i="6"/>
  <c r="R93" i="6"/>
  <c r="P93" i="6"/>
  <c r="BI92" i="6"/>
  <c r="BH92" i="6"/>
  <c r="BG92" i="6"/>
  <c r="BF92" i="6"/>
  <c r="T92" i="6"/>
  <c r="R92" i="6"/>
  <c r="P92" i="6"/>
  <c r="F83" i="6"/>
  <c r="E81" i="6"/>
  <c r="F56" i="6"/>
  <c r="E54" i="6"/>
  <c r="J26" i="6"/>
  <c r="E26" i="6"/>
  <c r="J86" i="6"/>
  <c r="J25" i="6"/>
  <c r="J23" i="6"/>
  <c r="E23" i="6"/>
  <c r="J58" i="6" s="1"/>
  <c r="J22" i="6"/>
  <c r="J20" i="6"/>
  <c r="E20" i="6"/>
  <c r="F86" i="6" s="1"/>
  <c r="J19" i="6"/>
  <c r="J17" i="6"/>
  <c r="E17" i="6"/>
  <c r="F58" i="6"/>
  <c r="J16" i="6"/>
  <c r="J14" i="6"/>
  <c r="J56" i="6" s="1"/>
  <c r="E7" i="6"/>
  <c r="E77" i="6"/>
  <c r="J37" i="5"/>
  <c r="J36" i="5"/>
  <c r="AY58" i="1"/>
  <c r="J35" i="5"/>
  <c r="AX58" i="1"/>
  <c r="BI103" i="5"/>
  <c r="BH103" i="5"/>
  <c r="BG103" i="5"/>
  <c r="BF103" i="5"/>
  <c r="T103" i="5"/>
  <c r="R103" i="5"/>
  <c r="P103" i="5"/>
  <c r="BI102" i="5"/>
  <c r="BH102" i="5"/>
  <c r="BG102" i="5"/>
  <c r="BF102" i="5"/>
  <c r="T102" i="5"/>
  <c r="R102" i="5"/>
  <c r="P102" i="5"/>
  <c r="BI100" i="5"/>
  <c r="BH100" i="5"/>
  <c r="BG100" i="5"/>
  <c r="BF100" i="5"/>
  <c r="T100" i="5"/>
  <c r="R100" i="5"/>
  <c r="P100" i="5"/>
  <c r="BI99" i="5"/>
  <c r="BH99" i="5"/>
  <c r="BG99" i="5"/>
  <c r="BF99" i="5"/>
  <c r="T99" i="5"/>
  <c r="R99" i="5"/>
  <c r="P99" i="5"/>
  <c r="BI98" i="5"/>
  <c r="BH98" i="5"/>
  <c r="BG98" i="5"/>
  <c r="BF98" i="5"/>
  <c r="T98" i="5"/>
  <c r="R98" i="5"/>
  <c r="P98" i="5"/>
  <c r="BI97" i="5"/>
  <c r="BH97" i="5"/>
  <c r="BG97" i="5"/>
  <c r="BF97" i="5"/>
  <c r="T97" i="5"/>
  <c r="R97" i="5"/>
  <c r="P97" i="5"/>
  <c r="BI96" i="5"/>
  <c r="BH96" i="5"/>
  <c r="BG96" i="5"/>
  <c r="BF96" i="5"/>
  <c r="T96" i="5"/>
  <c r="R96" i="5"/>
  <c r="P96" i="5"/>
  <c r="BI95" i="5"/>
  <c r="BH95" i="5"/>
  <c r="BG95" i="5"/>
  <c r="BF95" i="5"/>
  <c r="T95" i="5"/>
  <c r="R95" i="5"/>
  <c r="P95" i="5"/>
  <c r="BI94" i="5"/>
  <c r="BH94" i="5"/>
  <c r="BG94" i="5"/>
  <c r="BF94" i="5"/>
  <c r="T94" i="5"/>
  <c r="R94" i="5"/>
  <c r="P94" i="5"/>
  <c r="BI93" i="5"/>
  <c r="BH93" i="5"/>
  <c r="BG93" i="5"/>
  <c r="BF93" i="5"/>
  <c r="T93" i="5"/>
  <c r="R93" i="5"/>
  <c r="P93" i="5"/>
  <c r="BI92" i="5"/>
  <c r="BH92" i="5"/>
  <c r="BG92" i="5"/>
  <c r="BF92" i="5"/>
  <c r="T92" i="5"/>
  <c r="R92" i="5"/>
  <c r="P92" i="5"/>
  <c r="BI91" i="5"/>
  <c r="BH91" i="5"/>
  <c r="BG91" i="5"/>
  <c r="BF91" i="5"/>
  <c r="T91" i="5"/>
  <c r="R91" i="5"/>
  <c r="P91" i="5"/>
  <c r="BI90" i="5"/>
  <c r="BH90" i="5"/>
  <c r="BG90" i="5"/>
  <c r="BF90" i="5"/>
  <c r="T90" i="5"/>
  <c r="R90" i="5"/>
  <c r="P90" i="5"/>
  <c r="BI89" i="5"/>
  <c r="BH89" i="5"/>
  <c r="BG89" i="5"/>
  <c r="BF89" i="5"/>
  <c r="T89" i="5"/>
  <c r="R89" i="5"/>
  <c r="P89" i="5"/>
  <c r="BI88" i="5"/>
  <c r="BH88" i="5"/>
  <c r="BG88" i="5"/>
  <c r="BF88" i="5"/>
  <c r="T88" i="5"/>
  <c r="R88" i="5"/>
  <c r="P88" i="5"/>
  <c r="BI87" i="5"/>
  <c r="BH87" i="5"/>
  <c r="BG87" i="5"/>
  <c r="BF87" i="5"/>
  <c r="T87" i="5"/>
  <c r="R87" i="5"/>
  <c r="P87" i="5"/>
  <c r="BI86" i="5"/>
  <c r="BH86" i="5"/>
  <c r="BG86" i="5"/>
  <c r="BF86" i="5"/>
  <c r="T86" i="5"/>
  <c r="R86" i="5"/>
  <c r="P86" i="5"/>
  <c r="BI85" i="5"/>
  <c r="BH85" i="5"/>
  <c r="BG85" i="5"/>
  <c r="BF85" i="5"/>
  <c r="T85" i="5"/>
  <c r="R85" i="5"/>
  <c r="P85" i="5"/>
  <c r="J79" i="5"/>
  <c r="J78" i="5"/>
  <c r="F78" i="5"/>
  <c r="F76" i="5"/>
  <c r="E74" i="5"/>
  <c r="J55" i="5"/>
  <c r="J54" i="5"/>
  <c r="F54" i="5"/>
  <c r="F52" i="5"/>
  <c r="E50" i="5"/>
  <c r="J18" i="5"/>
  <c r="E18" i="5"/>
  <c r="F55" i="5"/>
  <c r="J17" i="5"/>
  <c r="J12" i="5"/>
  <c r="J76" i="5"/>
  <c r="E7" i="5"/>
  <c r="E48" i="5"/>
  <c r="J37" i="4"/>
  <c r="J36" i="4"/>
  <c r="AY57" i="1" s="1"/>
  <c r="J35" i="4"/>
  <c r="AX57" i="1"/>
  <c r="BI128" i="4"/>
  <c r="BH128" i="4"/>
  <c r="BG128" i="4"/>
  <c r="BF128" i="4"/>
  <c r="T128" i="4"/>
  <c r="R128" i="4"/>
  <c r="P128" i="4"/>
  <c r="BI127" i="4"/>
  <c r="BH127" i="4"/>
  <c r="BG127" i="4"/>
  <c r="BF127" i="4"/>
  <c r="T127" i="4"/>
  <c r="R127" i="4"/>
  <c r="P127" i="4"/>
  <c r="BI126" i="4"/>
  <c r="BH126" i="4"/>
  <c r="BG126" i="4"/>
  <c r="BF126" i="4"/>
  <c r="T126" i="4"/>
  <c r="R126" i="4"/>
  <c r="P126" i="4"/>
  <c r="BI125" i="4"/>
  <c r="BH125" i="4"/>
  <c r="BG125" i="4"/>
  <c r="BF125" i="4"/>
  <c r="T125" i="4"/>
  <c r="R125" i="4"/>
  <c r="P125" i="4"/>
  <c r="BI123" i="4"/>
  <c r="BH123" i="4"/>
  <c r="BG123" i="4"/>
  <c r="BF123" i="4"/>
  <c r="T123" i="4"/>
  <c r="T122" i="4" s="1"/>
  <c r="R123" i="4"/>
  <c r="R122" i="4"/>
  <c r="P123" i="4"/>
  <c r="P122" i="4"/>
  <c r="BI121" i="4"/>
  <c r="BH121" i="4"/>
  <c r="BG121" i="4"/>
  <c r="BF121" i="4"/>
  <c r="T121" i="4"/>
  <c r="T120" i="4" s="1"/>
  <c r="R121" i="4"/>
  <c r="R120" i="4" s="1"/>
  <c r="P121" i="4"/>
  <c r="P120" i="4"/>
  <c r="BI119" i="4"/>
  <c r="BH119" i="4"/>
  <c r="BG119" i="4"/>
  <c r="BF119" i="4"/>
  <c r="T119" i="4"/>
  <c r="T118" i="4" s="1"/>
  <c r="R119" i="4"/>
  <c r="R118" i="4" s="1"/>
  <c r="P119" i="4"/>
  <c r="P118" i="4" s="1"/>
  <c r="BI117" i="4"/>
  <c r="BH117" i="4"/>
  <c r="BG117" i="4"/>
  <c r="BF117" i="4"/>
  <c r="T117" i="4"/>
  <c r="T116" i="4" s="1"/>
  <c r="R117" i="4"/>
  <c r="R116" i="4" s="1"/>
  <c r="P117" i="4"/>
  <c r="P116" i="4" s="1"/>
  <c r="BI115" i="4"/>
  <c r="BH115" i="4"/>
  <c r="BG115" i="4"/>
  <c r="BF115" i="4"/>
  <c r="T115" i="4"/>
  <c r="R115" i="4"/>
  <c r="P115" i="4"/>
  <c r="BI114" i="4"/>
  <c r="BH114" i="4"/>
  <c r="BG114" i="4"/>
  <c r="BF114" i="4"/>
  <c r="T114" i="4"/>
  <c r="R114" i="4"/>
  <c r="P114" i="4"/>
  <c r="BI113" i="4"/>
  <c r="BH113" i="4"/>
  <c r="BG113" i="4"/>
  <c r="BF113" i="4"/>
  <c r="T113" i="4"/>
  <c r="R113" i="4"/>
  <c r="P113" i="4"/>
  <c r="BI112" i="4"/>
  <c r="BH112" i="4"/>
  <c r="BG112" i="4"/>
  <c r="BF112" i="4"/>
  <c r="T112" i="4"/>
  <c r="R112" i="4"/>
  <c r="P112" i="4"/>
  <c r="BI111" i="4"/>
  <c r="BH111" i="4"/>
  <c r="BG111" i="4"/>
  <c r="BF111" i="4"/>
  <c r="T111" i="4"/>
  <c r="R111" i="4"/>
  <c r="P111" i="4"/>
  <c r="BI110" i="4"/>
  <c r="BH110" i="4"/>
  <c r="BG110" i="4"/>
  <c r="BF110" i="4"/>
  <c r="T110" i="4"/>
  <c r="R110" i="4"/>
  <c r="P110" i="4"/>
  <c r="BI109" i="4"/>
  <c r="BH109" i="4"/>
  <c r="BG109" i="4"/>
  <c r="BF109" i="4"/>
  <c r="T109" i="4"/>
  <c r="R109" i="4"/>
  <c r="P109" i="4"/>
  <c r="BI107" i="4"/>
  <c r="BH107" i="4"/>
  <c r="BG107" i="4"/>
  <c r="BF107" i="4"/>
  <c r="T107" i="4"/>
  <c r="R107" i="4"/>
  <c r="P107" i="4"/>
  <c r="BI106" i="4"/>
  <c r="BH106" i="4"/>
  <c r="BG106" i="4"/>
  <c r="BF106" i="4"/>
  <c r="T106" i="4"/>
  <c r="R106" i="4"/>
  <c r="P106" i="4"/>
  <c r="BI105" i="4"/>
  <c r="BH105" i="4"/>
  <c r="BG105" i="4"/>
  <c r="BF105" i="4"/>
  <c r="T105" i="4"/>
  <c r="R105" i="4"/>
  <c r="P105" i="4"/>
  <c r="BI104" i="4"/>
  <c r="BH104" i="4"/>
  <c r="BG104" i="4"/>
  <c r="BF104" i="4"/>
  <c r="T104" i="4"/>
  <c r="R104" i="4"/>
  <c r="P104" i="4"/>
  <c r="BI103" i="4"/>
  <c r="BH103" i="4"/>
  <c r="BG103" i="4"/>
  <c r="BF103" i="4"/>
  <c r="T103" i="4"/>
  <c r="R103" i="4"/>
  <c r="P103" i="4"/>
  <c r="BI102" i="4"/>
  <c r="BH102" i="4"/>
  <c r="BG102" i="4"/>
  <c r="BF102" i="4"/>
  <c r="T102" i="4"/>
  <c r="R102" i="4"/>
  <c r="P102" i="4"/>
  <c r="BI101" i="4"/>
  <c r="BH101" i="4"/>
  <c r="BG101" i="4"/>
  <c r="BF101" i="4"/>
  <c r="T101" i="4"/>
  <c r="R101" i="4"/>
  <c r="P101" i="4"/>
  <c r="BI100" i="4"/>
  <c r="BH100" i="4"/>
  <c r="BG100" i="4"/>
  <c r="BF100" i="4"/>
  <c r="T100" i="4"/>
  <c r="R100" i="4"/>
  <c r="P100" i="4"/>
  <c r="BI99" i="4"/>
  <c r="BH99" i="4"/>
  <c r="BG99" i="4"/>
  <c r="BF99" i="4"/>
  <c r="T99" i="4"/>
  <c r="R99" i="4"/>
  <c r="P99" i="4"/>
  <c r="BI98" i="4"/>
  <c r="BH98" i="4"/>
  <c r="BG98" i="4"/>
  <c r="BF98" i="4"/>
  <c r="T98" i="4"/>
  <c r="R98" i="4"/>
  <c r="P98" i="4"/>
  <c r="BI97" i="4"/>
  <c r="BH97" i="4"/>
  <c r="BG97" i="4"/>
  <c r="BF97" i="4"/>
  <c r="T97" i="4"/>
  <c r="R97" i="4"/>
  <c r="P97" i="4"/>
  <c r="BI96" i="4"/>
  <c r="BH96" i="4"/>
  <c r="BG96" i="4"/>
  <c r="BF96" i="4"/>
  <c r="T96" i="4"/>
  <c r="R96" i="4"/>
  <c r="P96" i="4"/>
  <c r="BI94" i="4"/>
  <c r="BH94" i="4"/>
  <c r="BG94" i="4"/>
  <c r="BF94" i="4"/>
  <c r="T94" i="4"/>
  <c r="R94" i="4"/>
  <c r="P94" i="4"/>
  <c r="BI93" i="4"/>
  <c r="BH93" i="4"/>
  <c r="BG93" i="4"/>
  <c r="BF93" i="4"/>
  <c r="T93" i="4"/>
  <c r="R93" i="4"/>
  <c r="P93" i="4"/>
  <c r="BI92" i="4"/>
  <c r="BH92" i="4"/>
  <c r="BG92" i="4"/>
  <c r="BF92" i="4"/>
  <c r="T92" i="4"/>
  <c r="R92" i="4"/>
  <c r="P92" i="4"/>
  <c r="BI91" i="4"/>
  <c r="BH91" i="4"/>
  <c r="BG91" i="4"/>
  <c r="BF91" i="4"/>
  <c r="T91" i="4"/>
  <c r="R91" i="4"/>
  <c r="P91" i="4"/>
  <c r="BI90" i="4"/>
  <c r="BH90" i="4"/>
  <c r="BG90" i="4"/>
  <c r="BF90" i="4"/>
  <c r="T90" i="4"/>
  <c r="R90" i="4"/>
  <c r="P90" i="4"/>
  <c r="BI89" i="4"/>
  <c r="BH89" i="4"/>
  <c r="BG89" i="4"/>
  <c r="BF89" i="4"/>
  <c r="T89" i="4"/>
  <c r="R89" i="4"/>
  <c r="P89" i="4"/>
  <c r="J84" i="4"/>
  <c r="J83" i="4"/>
  <c r="F83" i="4"/>
  <c r="F81" i="4"/>
  <c r="E79" i="4"/>
  <c r="J55" i="4"/>
  <c r="J54" i="4"/>
  <c r="F54" i="4"/>
  <c r="F52" i="4"/>
  <c r="E50" i="4"/>
  <c r="J18" i="4"/>
  <c r="E18" i="4"/>
  <c r="F55" i="4" s="1"/>
  <c r="J17" i="4"/>
  <c r="J12" i="4"/>
  <c r="J81" i="4"/>
  <c r="E7" i="4"/>
  <c r="E48" i="4"/>
  <c r="J37" i="3"/>
  <c r="J36" i="3"/>
  <c r="AY56" i="1"/>
  <c r="J35" i="3"/>
  <c r="AX56" i="1"/>
  <c r="BI141" i="3"/>
  <c r="BH141" i="3"/>
  <c r="BG141" i="3"/>
  <c r="BF141" i="3"/>
  <c r="T141" i="3"/>
  <c r="R141" i="3"/>
  <c r="P141" i="3"/>
  <c r="BI140" i="3"/>
  <c r="BH140" i="3"/>
  <c r="BG140" i="3"/>
  <c r="BF140" i="3"/>
  <c r="T140" i="3"/>
  <c r="R140" i="3"/>
  <c r="P140" i="3"/>
  <c r="BI139" i="3"/>
  <c r="BH139" i="3"/>
  <c r="BG139" i="3"/>
  <c r="BF139" i="3"/>
  <c r="T139" i="3"/>
  <c r="R139" i="3"/>
  <c r="P139" i="3"/>
  <c r="BI138" i="3"/>
  <c r="BH138" i="3"/>
  <c r="BG138" i="3"/>
  <c r="BF138" i="3"/>
  <c r="T138" i="3"/>
  <c r="R138" i="3"/>
  <c r="P138" i="3"/>
  <c r="BI137" i="3"/>
  <c r="BH137" i="3"/>
  <c r="BG137" i="3"/>
  <c r="BF137" i="3"/>
  <c r="T137" i="3"/>
  <c r="R137" i="3"/>
  <c r="P137" i="3"/>
  <c r="BI136" i="3"/>
  <c r="BH136" i="3"/>
  <c r="BG136" i="3"/>
  <c r="BF136" i="3"/>
  <c r="T136" i="3"/>
  <c r="R136" i="3"/>
  <c r="P136" i="3"/>
  <c r="BI135" i="3"/>
  <c r="BH135" i="3"/>
  <c r="BG135" i="3"/>
  <c r="BF135" i="3"/>
  <c r="T135" i="3"/>
  <c r="R135" i="3"/>
  <c r="P135" i="3"/>
  <c r="BI134" i="3"/>
  <c r="BH134" i="3"/>
  <c r="BG134" i="3"/>
  <c r="BF134" i="3"/>
  <c r="T134" i="3"/>
  <c r="R134" i="3"/>
  <c r="P134" i="3"/>
  <c r="BI133" i="3"/>
  <c r="BH133" i="3"/>
  <c r="BG133" i="3"/>
  <c r="BF133" i="3"/>
  <c r="T133" i="3"/>
  <c r="R133" i="3"/>
  <c r="P133" i="3"/>
  <c r="BI132" i="3"/>
  <c r="BH132" i="3"/>
  <c r="BG132" i="3"/>
  <c r="BF132" i="3"/>
  <c r="T132" i="3"/>
  <c r="R132" i="3"/>
  <c r="P132" i="3"/>
  <c r="BI130" i="3"/>
  <c r="BH130" i="3"/>
  <c r="BG130" i="3"/>
  <c r="BF130" i="3"/>
  <c r="T130" i="3"/>
  <c r="R130" i="3"/>
  <c r="P130" i="3"/>
  <c r="BI129" i="3"/>
  <c r="BH129" i="3"/>
  <c r="BG129" i="3"/>
  <c r="BF129" i="3"/>
  <c r="T129" i="3"/>
  <c r="R129" i="3"/>
  <c r="P129" i="3"/>
  <c r="BI128" i="3"/>
  <c r="BH128" i="3"/>
  <c r="BG128" i="3"/>
  <c r="BF128" i="3"/>
  <c r="T128" i="3"/>
  <c r="R128" i="3"/>
  <c r="P128" i="3"/>
  <c r="BI127" i="3"/>
  <c r="BH127" i="3"/>
  <c r="BG127" i="3"/>
  <c r="BF127" i="3"/>
  <c r="T127" i="3"/>
  <c r="R127" i="3"/>
  <c r="P127" i="3"/>
  <c r="BI125" i="3"/>
  <c r="BH125" i="3"/>
  <c r="BG125" i="3"/>
  <c r="BF125" i="3"/>
  <c r="T125" i="3"/>
  <c r="R125" i="3"/>
  <c r="P125" i="3"/>
  <c r="BI124" i="3"/>
  <c r="BH124" i="3"/>
  <c r="BG124" i="3"/>
  <c r="BF124" i="3"/>
  <c r="T124" i="3"/>
  <c r="R124" i="3"/>
  <c r="P124" i="3"/>
  <c r="BI123" i="3"/>
  <c r="BH123" i="3"/>
  <c r="BG123" i="3"/>
  <c r="BF123" i="3"/>
  <c r="T123" i="3"/>
  <c r="R123" i="3"/>
  <c r="P123" i="3"/>
  <c r="BI122" i="3"/>
  <c r="BH122" i="3"/>
  <c r="BG122" i="3"/>
  <c r="BF122" i="3"/>
  <c r="T122" i="3"/>
  <c r="R122" i="3"/>
  <c r="P122" i="3"/>
  <c r="BI121" i="3"/>
  <c r="BH121" i="3"/>
  <c r="BG121" i="3"/>
  <c r="BF121" i="3"/>
  <c r="T121" i="3"/>
  <c r="R121" i="3"/>
  <c r="P121" i="3"/>
  <c r="BI120" i="3"/>
  <c r="BH120" i="3"/>
  <c r="BG120" i="3"/>
  <c r="BF120" i="3"/>
  <c r="T120" i="3"/>
  <c r="R120" i="3"/>
  <c r="P120" i="3"/>
  <c r="BI119" i="3"/>
  <c r="BH119" i="3"/>
  <c r="BG119" i="3"/>
  <c r="BF119" i="3"/>
  <c r="T119" i="3"/>
  <c r="R119" i="3"/>
  <c r="P119" i="3"/>
  <c r="BI118" i="3"/>
  <c r="BH118" i="3"/>
  <c r="BG118" i="3"/>
  <c r="BF118" i="3"/>
  <c r="T118" i="3"/>
  <c r="R118" i="3"/>
  <c r="P118" i="3"/>
  <c r="BI117" i="3"/>
  <c r="BH117" i="3"/>
  <c r="BG117" i="3"/>
  <c r="BF117" i="3"/>
  <c r="T117" i="3"/>
  <c r="R117" i="3"/>
  <c r="P117" i="3"/>
  <c r="BI116" i="3"/>
  <c r="BH116" i="3"/>
  <c r="BG116" i="3"/>
  <c r="BF116" i="3"/>
  <c r="T116" i="3"/>
  <c r="R116" i="3"/>
  <c r="P116" i="3"/>
  <c r="BI115" i="3"/>
  <c r="BH115" i="3"/>
  <c r="BG115" i="3"/>
  <c r="BF115" i="3"/>
  <c r="T115" i="3"/>
  <c r="R115" i="3"/>
  <c r="P115" i="3"/>
  <c r="BI114" i="3"/>
  <c r="BH114" i="3"/>
  <c r="BG114" i="3"/>
  <c r="BF114" i="3"/>
  <c r="T114" i="3"/>
  <c r="R114" i="3"/>
  <c r="P114" i="3"/>
  <c r="BI112" i="3"/>
  <c r="BH112" i="3"/>
  <c r="BG112" i="3"/>
  <c r="BF112" i="3"/>
  <c r="T112" i="3"/>
  <c r="R112" i="3"/>
  <c r="P112" i="3"/>
  <c r="BI111" i="3"/>
  <c r="BH111" i="3"/>
  <c r="BG111" i="3"/>
  <c r="BF111" i="3"/>
  <c r="T111" i="3"/>
  <c r="R111" i="3"/>
  <c r="P111" i="3"/>
  <c r="BI109" i="3"/>
  <c r="BH109" i="3"/>
  <c r="BG109" i="3"/>
  <c r="BF109" i="3"/>
  <c r="T109" i="3"/>
  <c r="T108" i="3" s="1"/>
  <c r="R109" i="3"/>
  <c r="R108" i="3"/>
  <c r="P109" i="3"/>
  <c r="P108" i="3" s="1"/>
  <c r="BI107" i="3"/>
  <c r="BH107" i="3"/>
  <c r="BG107" i="3"/>
  <c r="BF107" i="3"/>
  <c r="T107" i="3"/>
  <c r="R107" i="3"/>
  <c r="P107" i="3"/>
  <c r="BI106" i="3"/>
  <c r="BH106" i="3"/>
  <c r="BG106" i="3"/>
  <c r="BF106" i="3"/>
  <c r="T106" i="3"/>
  <c r="R106" i="3"/>
  <c r="P106" i="3"/>
  <c r="BI105" i="3"/>
  <c r="BH105" i="3"/>
  <c r="BG105" i="3"/>
  <c r="BF105" i="3"/>
  <c r="T105" i="3"/>
  <c r="R105" i="3"/>
  <c r="P105" i="3"/>
  <c r="BI104" i="3"/>
  <c r="BH104" i="3"/>
  <c r="BG104" i="3"/>
  <c r="BF104" i="3"/>
  <c r="T104" i="3"/>
  <c r="R104" i="3"/>
  <c r="P104" i="3"/>
  <c r="BI103" i="3"/>
  <c r="BH103" i="3"/>
  <c r="BG103" i="3"/>
  <c r="BF103" i="3"/>
  <c r="T103" i="3"/>
  <c r="R103" i="3"/>
  <c r="P103" i="3"/>
  <c r="BI102" i="3"/>
  <c r="BH102" i="3"/>
  <c r="BG102" i="3"/>
  <c r="BF102" i="3"/>
  <c r="T102" i="3"/>
  <c r="R102" i="3"/>
  <c r="P102" i="3"/>
  <c r="BI101" i="3"/>
  <c r="BH101" i="3"/>
  <c r="BG101" i="3"/>
  <c r="BF101" i="3"/>
  <c r="T101" i="3"/>
  <c r="R101" i="3"/>
  <c r="P101" i="3"/>
  <c r="BI100" i="3"/>
  <c r="BH100" i="3"/>
  <c r="BG100" i="3"/>
  <c r="BF100" i="3"/>
  <c r="T100" i="3"/>
  <c r="R100" i="3"/>
  <c r="P100" i="3"/>
  <c r="BI98" i="3"/>
  <c r="BH98" i="3"/>
  <c r="BG98" i="3"/>
  <c r="BF98" i="3"/>
  <c r="T98" i="3"/>
  <c r="R98" i="3"/>
  <c r="P98" i="3"/>
  <c r="BI97" i="3"/>
  <c r="BH97" i="3"/>
  <c r="BG97" i="3"/>
  <c r="BF97" i="3"/>
  <c r="T97" i="3"/>
  <c r="R97" i="3"/>
  <c r="P97" i="3"/>
  <c r="BI94" i="3"/>
  <c r="BH94" i="3"/>
  <c r="BG94" i="3"/>
  <c r="BF94" i="3"/>
  <c r="T94" i="3"/>
  <c r="R94" i="3"/>
  <c r="P94" i="3"/>
  <c r="BI93" i="3"/>
  <c r="BH93" i="3"/>
  <c r="BG93" i="3"/>
  <c r="BF93" i="3"/>
  <c r="T93" i="3"/>
  <c r="R93" i="3"/>
  <c r="P93" i="3"/>
  <c r="BI92" i="3"/>
  <c r="BH92" i="3"/>
  <c r="BG92" i="3"/>
  <c r="BF92" i="3"/>
  <c r="T92" i="3"/>
  <c r="R92" i="3"/>
  <c r="P92" i="3"/>
  <c r="J86" i="3"/>
  <c r="J85" i="3"/>
  <c r="F85" i="3"/>
  <c r="F83" i="3"/>
  <c r="E81" i="3"/>
  <c r="J55" i="3"/>
  <c r="J54" i="3"/>
  <c r="F54" i="3"/>
  <c r="F52" i="3"/>
  <c r="E50" i="3"/>
  <c r="J18" i="3"/>
  <c r="E18" i="3"/>
  <c r="F86" i="3"/>
  <c r="J17" i="3"/>
  <c r="J12" i="3"/>
  <c r="J83" i="3" s="1"/>
  <c r="E7" i="3"/>
  <c r="E48" i="3" s="1"/>
  <c r="J37" i="2"/>
  <c r="J36" i="2"/>
  <c r="AY55" i="1" s="1"/>
  <c r="J35" i="2"/>
  <c r="AX55" i="1" s="1"/>
  <c r="BI388" i="2"/>
  <c r="BH388" i="2"/>
  <c r="BG388" i="2"/>
  <c r="BF388" i="2"/>
  <c r="T388" i="2"/>
  <c r="R388" i="2"/>
  <c r="P388" i="2"/>
  <c r="BI381" i="2"/>
  <c r="BH381" i="2"/>
  <c r="BG381" i="2"/>
  <c r="BF381" i="2"/>
  <c r="T381" i="2"/>
  <c r="R381" i="2"/>
  <c r="P381" i="2"/>
  <c r="BI364" i="2"/>
  <c r="BH364" i="2"/>
  <c r="BG364" i="2"/>
  <c r="BF364" i="2"/>
  <c r="T364" i="2"/>
  <c r="T363" i="2" s="1"/>
  <c r="R364" i="2"/>
  <c r="R363" i="2" s="1"/>
  <c r="P364" i="2"/>
  <c r="P363" i="2" s="1"/>
  <c r="BI361" i="2"/>
  <c r="BH361" i="2"/>
  <c r="BG361" i="2"/>
  <c r="BF361" i="2"/>
  <c r="T361" i="2"/>
  <c r="R361" i="2"/>
  <c r="P361" i="2"/>
  <c r="BI356" i="2"/>
  <c r="BH356" i="2"/>
  <c r="BG356" i="2"/>
  <c r="BF356" i="2"/>
  <c r="T356" i="2"/>
  <c r="R356" i="2"/>
  <c r="P356" i="2"/>
  <c r="BI354" i="2"/>
  <c r="BH354" i="2"/>
  <c r="BG354" i="2"/>
  <c r="BF354" i="2"/>
  <c r="T354" i="2"/>
  <c r="R354" i="2"/>
  <c r="P354" i="2"/>
  <c r="BI352" i="2"/>
  <c r="BH352" i="2"/>
  <c r="BG352" i="2"/>
  <c r="BF352" i="2"/>
  <c r="T352" i="2"/>
  <c r="R352" i="2"/>
  <c r="P352" i="2"/>
  <c r="BI349" i="2"/>
  <c r="BH349" i="2"/>
  <c r="BG349" i="2"/>
  <c r="BF349" i="2"/>
  <c r="T349" i="2"/>
  <c r="R349" i="2"/>
  <c r="P349" i="2"/>
  <c r="BI347" i="2"/>
  <c r="BH347" i="2"/>
  <c r="BG347" i="2"/>
  <c r="BF347" i="2"/>
  <c r="T347" i="2"/>
  <c r="R347" i="2"/>
  <c r="P347" i="2"/>
  <c r="BI343" i="2"/>
  <c r="BH343" i="2"/>
  <c r="BG343" i="2"/>
  <c r="BF343" i="2"/>
  <c r="T343" i="2"/>
  <c r="R343" i="2"/>
  <c r="P343" i="2"/>
  <c r="BI340" i="2"/>
  <c r="BH340" i="2"/>
  <c r="BG340" i="2"/>
  <c r="BF340" i="2"/>
  <c r="T340" i="2"/>
  <c r="R340" i="2"/>
  <c r="P340" i="2"/>
  <c r="BI336" i="2"/>
  <c r="BH336" i="2"/>
  <c r="BG336" i="2"/>
  <c r="BF336" i="2"/>
  <c r="T336" i="2"/>
  <c r="R336" i="2"/>
  <c r="P336" i="2"/>
  <c r="BI332" i="2"/>
  <c r="BH332" i="2"/>
  <c r="BG332" i="2"/>
  <c r="BF332" i="2"/>
  <c r="T332" i="2"/>
  <c r="R332" i="2"/>
  <c r="P332" i="2"/>
  <c r="BI328" i="2"/>
  <c r="BH328" i="2"/>
  <c r="BG328" i="2"/>
  <c r="BF328" i="2"/>
  <c r="T328" i="2"/>
  <c r="R328" i="2"/>
  <c r="P328" i="2"/>
  <c r="BI325" i="2"/>
  <c r="BH325" i="2"/>
  <c r="BG325" i="2"/>
  <c r="BF325" i="2"/>
  <c r="T325" i="2"/>
  <c r="R325" i="2"/>
  <c r="P325" i="2"/>
  <c r="BI321" i="2"/>
  <c r="BH321" i="2"/>
  <c r="BG321" i="2"/>
  <c r="BF321" i="2"/>
  <c r="T321" i="2"/>
  <c r="R321" i="2"/>
  <c r="P321" i="2"/>
  <c r="BI319" i="2"/>
  <c r="BH319" i="2"/>
  <c r="BG319" i="2"/>
  <c r="BF319" i="2"/>
  <c r="T319" i="2"/>
  <c r="R319" i="2"/>
  <c r="P319" i="2"/>
  <c r="BI317" i="2"/>
  <c r="BH317" i="2"/>
  <c r="BG317" i="2"/>
  <c r="BF317" i="2"/>
  <c r="T317" i="2"/>
  <c r="R317" i="2"/>
  <c r="P317" i="2"/>
  <c r="BI315" i="2"/>
  <c r="BH315" i="2"/>
  <c r="BG315" i="2"/>
  <c r="BF315" i="2"/>
  <c r="T315" i="2"/>
  <c r="R315" i="2"/>
  <c r="P315" i="2"/>
  <c r="BI311" i="2"/>
  <c r="BH311" i="2"/>
  <c r="BG311" i="2"/>
  <c r="BF311" i="2"/>
  <c r="T311" i="2"/>
  <c r="R311" i="2"/>
  <c r="P311" i="2"/>
  <c r="BI309" i="2"/>
  <c r="BH309" i="2"/>
  <c r="BG309" i="2"/>
  <c r="BF309" i="2"/>
  <c r="T309" i="2"/>
  <c r="R309" i="2"/>
  <c r="P309" i="2"/>
  <c r="BI305" i="2"/>
  <c r="BH305" i="2"/>
  <c r="BG305" i="2"/>
  <c r="BF305" i="2"/>
  <c r="T305" i="2"/>
  <c r="R305" i="2"/>
  <c r="P305" i="2"/>
  <c r="BI301" i="2"/>
  <c r="BH301" i="2"/>
  <c r="BG301" i="2"/>
  <c r="BF301" i="2"/>
  <c r="T301" i="2"/>
  <c r="R301" i="2"/>
  <c r="P301" i="2"/>
  <c r="BI297" i="2"/>
  <c r="BH297" i="2"/>
  <c r="BG297" i="2"/>
  <c r="BF297" i="2"/>
  <c r="T297" i="2"/>
  <c r="R297" i="2"/>
  <c r="P297" i="2"/>
  <c r="BI294" i="2"/>
  <c r="BH294" i="2"/>
  <c r="BG294" i="2"/>
  <c r="BF294" i="2"/>
  <c r="T294" i="2"/>
  <c r="R294" i="2"/>
  <c r="P294" i="2"/>
  <c r="BI293" i="2"/>
  <c r="BH293" i="2"/>
  <c r="BG293" i="2"/>
  <c r="BF293" i="2"/>
  <c r="T293" i="2"/>
  <c r="R293" i="2"/>
  <c r="P293" i="2"/>
  <c r="BI292" i="2"/>
  <c r="BH292" i="2"/>
  <c r="BG292" i="2"/>
  <c r="BF292" i="2"/>
  <c r="T292" i="2"/>
  <c r="R292" i="2"/>
  <c r="P292" i="2"/>
  <c r="BI291" i="2"/>
  <c r="BH291" i="2"/>
  <c r="BG291" i="2"/>
  <c r="BF291" i="2"/>
  <c r="T291" i="2"/>
  <c r="R291" i="2"/>
  <c r="P291" i="2"/>
  <c r="BI290" i="2"/>
  <c r="BH290" i="2"/>
  <c r="BG290" i="2"/>
  <c r="BF290" i="2"/>
  <c r="T290" i="2"/>
  <c r="R290" i="2"/>
  <c r="P290" i="2"/>
  <c r="BI289" i="2"/>
  <c r="BH289" i="2"/>
  <c r="BG289" i="2"/>
  <c r="BF289" i="2"/>
  <c r="T289" i="2"/>
  <c r="R289" i="2"/>
  <c r="P289" i="2"/>
  <c r="BI288" i="2"/>
  <c r="BH288" i="2"/>
  <c r="BG288" i="2"/>
  <c r="BF288" i="2"/>
  <c r="T288" i="2"/>
  <c r="R288" i="2"/>
  <c r="P288" i="2"/>
  <c r="BI286" i="2"/>
  <c r="BH286" i="2"/>
  <c r="BG286" i="2"/>
  <c r="BF286" i="2"/>
  <c r="T286" i="2"/>
  <c r="R286" i="2"/>
  <c r="P286" i="2"/>
  <c r="BI282" i="2"/>
  <c r="BH282" i="2"/>
  <c r="BG282" i="2"/>
  <c r="BF282" i="2"/>
  <c r="T282" i="2"/>
  <c r="R282" i="2"/>
  <c r="P282" i="2"/>
  <c r="BI279" i="2"/>
  <c r="BH279" i="2"/>
  <c r="BG279" i="2"/>
  <c r="BF279" i="2"/>
  <c r="T279" i="2"/>
  <c r="R279" i="2"/>
  <c r="P279" i="2"/>
  <c r="BI278" i="2"/>
  <c r="BH278" i="2"/>
  <c r="BG278" i="2"/>
  <c r="BF278" i="2"/>
  <c r="T278" i="2"/>
  <c r="R278" i="2"/>
  <c r="P278" i="2"/>
  <c r="BI274" i="2"/>
  <c r="BH274" i="2"/>
  <c r="BG274" i="2"/>
  <c r="BF274" i="2"/>
  <c r="T274" i="2"/>
  <c r="R274" i="2"/>
  <c r="P274" i="2"/>
  <c r="BI265" i="2"/>
  <c r="BH265" i="2"/>
  <c r="BG265" i="2"/>
  <c r="BF265" i="2"/>
  <c r="T265" i="2"/>
  <c r="R265" i="2"/>
  <c r="P265" i="2"/>
  <c r="BI261" i="2"/>
  <c r="BH261" i="2"/>
  <c r="BG261" i="2"/>
  <c r="BF261" i="2"/>
  <c r="T261" i="2"/>
  <c r="R261" i="2"/>
  <c r="P261" i="2"/>
  <c r="BI259" i="2"/>
  <c r="BH259" i="2"/>
  <c r="BG259" i="2"/>
  <c r="BF259" i="2"/>
  <c r="T259" i="2"/>
  <c r="R259" i="2"/>
  <c r="P259" i="2"/>
  <c r="BI257" i="2"/>
  <c r="BH257" i="2"/>
  <c r="BG257" i="2"/>
  <c r="BF257" i="2"/>
  <c r="T257" i="2"/>
  <c r="R257" i="2"/>
  <c r="P257" i="2"/>
  <c r="BI255" i="2"/>
  <c r="BH255" i="2"/>
  <c r="BG255" i="2"/>
  <c r="BF255" i="2"/>
  <c r="T255" i="2"/>
  <c r="R255" i="2"/>
  <c r="P255" i="2"/>
  <c r="BI251" i="2"/>
  <c r="BH251" i="2"/>
  <c r="BG251" i="2"/>
  <c r="BF251" i="2"/>
  <c r="T251" i="2"/>
  <c r="R251" i="2"/>
  <c r="P251" i="2"/>
  <c r="BI247" i="2"/>
  <c r="BH247" i="2"/>
  <c r="BG247" i="2"/>
  <c r="BF247" i="2"/>
  <c r="T247" i="2"/>
  <c r="T246" i="2" s="1"/>
  <c r="R247" i="2"/>
  <c r="R246" i="2" s="1"/>
  <c r="P247" i="2"/>
  <c r="P246" i="2" s="1"/>
  <c r="BI244" i="2"/>
  <c r="BH244" i="2"/>
  <c r="BG244" i="2"/>
  <c r="BF244" i="2"/>
  <c r="T244" i="2"/>
  <c r="R244" i="2"/>
  <c r="P244" i="2"/>
  <c r="BI242" i="2"/>
  <c r="BH242" i="2"/>
  <c r="BG242" i="2"/>
  <c r="BF242" i="2"/>
  <c r="T242" i="2"/>
  <c r="R242" i="2"/>
  <c r="P242" i="2"/>
  <c r="BI239" i="2"/>
  <c r="BH239" i="2"/>
  <c r="BG239" i="2"/>
  <c r="BF239" i="2"/>
  <c r="T239" i="2"/>
  <c r="R239" i="2"/>
  <c r="P239" i="2"/>
  <c r="BI236" i="2"/>
  <c r="BH236" i="2"/>
  <c r="BG236" i="2"/>
  <c r="BF236" i="2"/>
  <c r="T236" i="2"/>
  <c r="R236" i="2"/>
  <c r="P236" i="2"/>
  <c r="BI233" i="2"/>
  <c r="BH233" i="2"/>
  <c r="BG233" i="2"/>
  <c r="BF233" i="2"/>
  <c r="T233" i="2"/>
  <c r="R233" i="2"/>
  <c r="P233" i="2"/>
  <c r="BI231" i="2"/>
  <c r="BH231" i="2"/>
  <c r="BG231" i="2"/>
  <c r="BF231" i="2"/>
  <c r="T231" i="2"/>
  <c r="R231" i="2"/>
  <c r="P231" i="2"/>
  <c r="BI229" i="2"/>
  <c r="BH229" i="2"/>
  <c r="BG229" i="2"/>
  <c r="BF229" i="2"/>
  <c r="T229" i="2"/>
  <c r="R229" i="2"/>
  <c r="P229" i="2"/>
  <c r="BI227" i="2"/>
  <c r="BH227" i="2"/>
  <c r="BG227" i="2"/>
  <c r="BF227" i="2"/>
  <c r="T227" i="2"/>
  <c r="R227" i="2"/>
  <c r="P227" i="2"/>
  <c r="BI222" i="2"/>
  <c r="BH222" i="2"/>
  <c r="BG222" i="2"/>
  <c r="BF222" i="2"/>
  <c r="T222" i="2"/>
  <c r="R222" i="2"/>
  <c r="P222" i="2"/>
  <c r="BI221" i="2"/>
  <c r="BH221" i="2"/>
  <c r="BG221" i="2"/>
  <c r="BF221" i="2"/>
  <c r="T221" i="2"/>
  <c r="R221" i="2"/>
  <c r="P221" i="2"/>
  <c r="BI218" i="2"/>
  <c r="BH218" i="2"/>
  <c r="BG218" i="2"/>
  <c r="BF218" i="2"/>
  <c r="T218" i="2"/>
  <c r="R218" i="2"/>
  <c r="P218" i="2"/>
  <c r="BI212" i="2"/>
  <c r="BH212" i="2"/>
  <c r="BG212" i="2"/>
  <c r="BF212" i="2"/>
  <c r="T212" i="2"/>
  <c r="R212" i="2"/>
  <c r="P212" i="2"/>
  <c r="BI208" i="2"/>
  <c r="BH208" i="2"/>
  <c r="BG208" i="2"/>
  <c r="BF208" i="2"/>
  <c r="T208" i="2"/>
  <c r="R208" i="2"/>
  <c r="P208" i="2"/>
  <c r="BI193" i="2"/>
  <c r="BH193" i="2"/>
  <c r="BG193" i="2"/>
  <c r="BF193" i="2"/>
  <c r="T193" i="2"/>
  <c r="R193" i="2"/>
  <c r="P193" i="2"/>
  <c r="BI183" i="2"/>
  <c r="BH183" i="2"/>
  <c r="BG183" i="2"/>
  <c r="BF183" i="2"/>
  <c r="T183" i="2"/>
  <c r="R183" i="2"/>
  <c r="P183" i="2"/>
  <c r="BI179" i="2"/>
  <c r="BH179" i="2"/>
  <c r="BG179" i="2"/>
  <c r="BF179" i="2"/>
  <c r="T179" i="2"/>
  <c r="R179" i="2"/>
  <c r="P179" i="2"/>
  <c r="BI173" i="2"/>
  <c r="BH173" i="2"/>
  <c r="BG173" i="2"/>
  <c r="BF173" i="2"/>
  <c r="T173" i="2"/>
  <c r="R173" i="2"/>
  <c r="P173" i="2"/>
  <c r="BI170" i="2"/>
  <c r="BH170" i="2"/>
  <c r="BG170" i="2"/>
  <c r="BF170" i="2"/>
  <c r="T170" i="2"/>
  <c r="R170" i="2"/>
  <c r="P170" i="2"/>
  <c r="BI167" i="2"/>
  <c r="BH167" i="2"/>
  <c r="BG167" i="2"/>
  <c r="BF167" i="2"/>
  <c r="T167" i="2"/>
  <c r="R167" i="2"/>
  <c r="P167" i="2"/>
  <c r="BI162" i="2"/>
  <c r="BH162" i="2"/>
  <c r="BG162" i="2"/>
  <c r="BF162" i="2"/>
  <c r="T162" i="2"/>
  <c r="R162" i="2"/>
  <c r="P162" i="2"/>
  <c r="BI157" i="2"/>
  <c r="BH157" i="2"/>
  <c r="BG157" i="2"/>
  <c r="BF157" i="2"/>
  <c r="T157" i="2"/>
  <c r="R157" i="2"/>
  <c r="P157" i="2"/>
  <c r="BI149" i="2"/>
  <c r="BH149" i="2"/>
  <c r="BG149" i="2"/>
  <c r="BF149" i="2"/>
  <c r="T149" i="2"/>
  <c r="R149" i="2"/>
  <c r="P149" i="2"/>
  <c r="BI144" i="2"/>
  <c r="BH144" i="2"/>
  <c r="BG144" i="2"/>
  <c r="BF144" i="2"/>
  <c r="T144" i="2"/>
  <c r="R144" i="2"/>
  <c r="P144" i="2"/>
  <c r="BI142" i="2"/>
  <c r="BH142" i="2"/>
  <c r="BG142" i="2"/>
  <c r="BF142" i="2"/>
  <c r="T142" i="2"/>
  <c r="R142" i="2"/>
  <c r="P142" i="2"/>
  <c r="BI130" i="2"/>
  <c r="BH130" i="2"/>
  <c r="BG130" i="2"/>
  <c r="BF130" i="2"/>
  <c r="T130" i="2"/>
  <c r="R130" i="2"/>
  <c r="P130" i="2"/>
  <c r="BI118" i="2"/>
  <c r="BH118" i="2"/>
  <c r="BG118" i="2"/>
  <c r="BF118" i="2"/>
  <c r="T118" i="2"/>
  <c r="R118" i="2"/>
  <c r="P118" i="2"/>
  <c r="BI116" i="2"/>
  <c r="BH116" i="2"/>
  <c r="BG116" i="2"/>
  <c r="BF116" i="2"/>
  <c r="T116" i="2"/>
  <c r="R116" i="2"/>
  <c r="P116" i="2"/>
  <c r="BI112" i="2"/>
  <c r="BH112" i="2"/>
  <c r="BG112" i="2"/>
  <c r="BF112" i="2"/>
  <c r="T112" i="2"/>
  <c r="R112" i="2"/>
  <c r="P112" i="2"/>
  <c r="BI104" i="2"/>
  <c r="BH104" i="2"/>
  <c r="BG104" i="2"/>
  <c r="BF104" i="2"/>
  <c r="T104" i="2"/>
  <c r="R104" i="2"/>
  <c r="P104" i="2"/>
  <c r="BI96" i="2"/>
  <c r="BH96" i="2"/>
  <c r="BG96" i="2"/>
  <c r="BF96" i="2"/>
  <c r="T96" i="2"/>
  <c r="R96" i="2"/>
  <c r="P96" i="2"/>
  <c r="BI94" i="2"/>
  <c r="BH94" i="2"/>
  <c r="BG94" i="2"/>
  <c r="BF94" i="2"/>
  <c r="T94" i="2"/>
  <c r="R94" i="2"/>
  <c r="P94" i="2"/>
  <c r="J88" i="2"/>
  <c r="J87" i="2"/>
  <c r="F87" i="2"/>
  <c r="F85" i="2"/>
  <c r="E83" i="2"/>
  <c r="J55" i="2"/>
  <c r="J54" i="2"/>
  <c r="F54" i="2"/>
  <c r="F52" i="2"/>
  <c r="E50" i="2"/>
  <c r="J18" i="2"/>
  <c r="E18" i="2"/>
  <c r="F88" i="2"/>
  <c r="J17" i="2"/>
  <c r="J12" i="2"/>
  <c r="J52" i="2" s="1"/>
  <c r="E7" i="2"/>
  <c r="E48" i="2" s="1"/>
  <c r="L50" i="1"/>
  <c r="AM50" i="1"/>
  <c r="AM49" i="1"/>
  <c r="L49" i="1"/>
  <c r="AM47" i="1"/>
  <c r="L47" i="1"/>
  <c r="L45" i="1"/>
  <c r="L44" i="1"/>
  <c r="J239" i="2"/>
  <c r="BK321" i="2"/>
  <c r="BK122" i="3"/>
  <c r="J95" i="5"/>
  <c r="BK142" i="6"/>
  <c r="J208" i="8"/>
  <c r="BK192" i="8"/>
  <c r="BK297" i="2"/>
  <c r="AS59" i="1"/>
  <c r="J101" i="6"/>
  <c r="J109" i="7"/>
  <c r="J121" i="8"/>
  <c r="BK98" i="10"/>
  <c r="J319" i="2"/>
  <c r="BK143" i="6"/>
  <c r="BK154" i="6"/>
  <c r="BK225" i="8"/>
  <c r="BK143" i="8"/>
  <c r="BK251" i="2"/>
  <c r="J278" i="2"/>
  <c r="J121" i="3"/>
  <c r="BK99" i="4"/>
  <c r="J117" i="6"/>
  <c r="J247" i="8"/>
  <c r="BK142" i="8"/>
  <c r="J343" i="2"/>
  <c r="BK106" i="3"/>
  <c r="J141" i="6"/>
  <c r="J139" i="6"/>
  <c r="J136" i="7"/>
  <c r="J180" i="8"/>
  <c r="BK108" i="8"/>
  <c r="J356" i="2"/>
  <c r="J104" i="4"/>
  <c r="BK124" i="7"/>
  <c r="J152" i="8"/>
  <c r="BK148" i="8"/>
  <c r="J93" i="10"/>
  <c r="BK130" i="2"/>
  <c r="BK127" i="4"/>
  <c r="BK147" i="6"/>
  <c r="BK98" i="8"/>
  <c r="BK305" i="2"/>
  <c r="J94" i="5"/>
  <c r="J115" i="6"/>
  <c r="BK133" i="7"/>
  <c r="BK235" i="8"/>
  <c r="BK162" i="2"/>
  <c r="J142" i="2"/>
  <c r="J98" i="4"/>
  <c r="BK97" i="6"/>
  <c r="J98" i="6"/>
  <c r="BK166" i="8"/>
  <c r="J236" i="2"/>
  <c r="BK352" i="2"/>
  <c r="J104" i="3"/>
  <c r="BK128" i="4"/>
  <c r="BK125" i="6"/>
  <c r="J106" i="6"/>
  <c r="BK132" i="8"/>
  <c r="BK388" i="2"/>
  <c r="BK117" i="3"/>
  <c r="J103" i="6"/>
  <c r="BK158" i="6"/>
  <c r="BK138" i="7"/>
  <c r="BK210" i="8"/>
  <c r="J243" i="8"/>
  <c r="BK105" i="10"/>
  <c r="BK354" i="2"/>
  <c r="J141" i="3"/>
  <c r="J99" i="4"/>
  <c r="J92" i="6"/>
  <c r="BK151" i="7"/>
  <c r="J192" i="8"/>
  <c r="J117" i="8"/>
  <c r="J259" i="2"/>
  <c r="J227" i="2"/>
  <c r="BK118" i="6"/>
  <c r="BK161" i="7"/>
  <c r="J235" i="8"/>
  <c r="J98" i="10"/>
  <c r="BK319" i="2"/>
  <c r="BK132" i="3"/>
  <c r="J114" i="4"/>
  <c r="BK113" i="7"/>
  <c r="BK184" i="8"/>
  <c r="BK121" i="8"/>
  <c r="BK340" i="2"/>
  <c r="BK129" i="3"/>
  <c r="J89" i="4"/>
  <c r="BK127" i="6"/>
  <c r="J113" i="7"/>
  <c r="J148" i="8"/>
  <c r="J115" i="8"/>
  <c r="BK293" i="2"/>
  <c r="BK317" i="2"/>
  <c r="J96" i="5"/>
  <c r="BK141" i="7"/>
  <c r="J149" i="7"/>
  <c r="BK95" i="10"/>
  <c r="J91" i="4"/>
  <c r="J121" i="6"/>
  <c r="BK163" i="7"/>
  <c r="BK186" i="8"/>
  <c r="J212" i="2"/>
  <c r="BK152" i="6"/>
  <c r="BK158" i="7"/>
  <c r="J113" i="8"/>
  <c r="J261" i="2"/>
  <c r="BK134" i="3"/>
  <c r="BK94" i="5"/>
  <c r="BK108" i="6"/>
  <c r="J106" i="7"/>
  <c r="BK292" i="2"/>
  <c r="J118" i="2"/>
  <c r="J125" i="3"/>
  <c r="J120" i="6"/>
  <c r="J151" i="7"/>
  <c r="BK206" i="8"/>
  <c r="BK219" i="8"/>
  <c r="BK179" i="2"/>
  <c r="BK94" i="3"/>
  <c r="J91" i="5"/>
  <c r="BK130" i="6"/>
  <c r="BK240" i="8"/>
  <c r="J144" i="2"/>
  <c r="J354" i="2"/>
  <c r="BK97" i="4"/>
  <c r="J93" i="6"/>
  <c r="BK136" i="6"/>
  <c r="J98" i="8"/>
  <c r="J101" i="10"/>
  <c r="J242" i="2"/>
  <c r="BK125" i="3"/>
  <c r="J102" i="4"/>
  <c r="BK109" i="6"/>
  <c r="J150" i="6"/>
  <c r="BK143" i="7"/>
  <c r="J242" i="8"/>
  <c r="J96" i="10"/>
  <c r="J292" i="2"/>
  <c r="J114" i="3"/>
  <c r="BK89" i="5"/>
  <c r="J111" i="6"/>
  <c r="J134" i="8"/>
  <c r="J208" i="2"/>
  <c r="J109" i="4"/>
  <c r="BK145" i="6"/>
  <c r="J94" i="6"/>
  <c r="J229" i="8"/>
  <c r="J100" i="10"/>
  <c r="BK361" i="2"/>
  <c r="BK91" i="5"/>
  <c r="J143" i="6"/>
  <c r="J204" i="8"/>
  <c r="BK286" i="2"/>
  <c r="BK288" i="2"/>
  <c r="BK115" i="3"/>
  <c r="BK110" i="4"/>
  <c r="BK96" i="6"/>
  <c r="BK93" i="6"/>
  <c r="J255" i="2"/>
  <c r="BK157" i="2"/>
  <c r="BK115" i="4"/>
  <c r="BK153" i="6"/>
  <c r="J117" i="7"/>
  <c r="BK168" i="8"/>
  <c r="BK85" i="9"/>
  <c r="J109" i="3"/>
  <c r="BK92" i="3"/>
  <c r="BK104" i="6"/>
  <c r="BK238" i="8"/>
  <c r="BK110" i="10"/>
  <c r="J311" i="2"/>
  <c r="BK104" i="2"/>
  <c r="J97" i="3"/>
  <c r="BK109" i="4"/>
  <c r="J126" i="6"/>
  <c r="BK135" i="7"/>
  <c r="J194" i="8"/>
  <c r="BK140" i="8"/>
  <c r="J103" i="10"/>
  <c r="J231" i="2"/>
  <c r="J120" i="3"/>
  <c r="J103" i="4"/>
  <c r="J102" i="5"/>
  <c r="J125" i="6"/>
  <c r="BK115" i="7"/>
  <c r="BK224" i="8"/>
  <c r="J238" i="8"/>
  <c r="J340" i="2"/>
  <c r="BK118" i="2"/>
  <c r="J123" i="6"/>
  <c r="J154" i="7"/>
  <c r="BK161" i="8"/>
  <c r="BK188" i="8"/>
  <c r="BK92" i="10"/>
  <c r="BK282" i="2"/>
  <c r="BK118" i="3"/>
  <c r="BK121" i="4"/>
  <c r="BK99" i="5"/>
  <c r="BK109" i="7"/>
  <c r="BK163" i="8"/>
  <c r="BK104" i="10"/>
  <c r="BK247" i="2"/>
  <c r="J128" i="4"/>
  <c r="BK98" i="5"/>
  <c r="BK148" i="6"/>
  <c r="J145" i="6"/>
  <c r="BK134" i="7"/>
  <c r="J108" i="8"/>
  <c r="BK109" i="8"/>
  <c r="J157" i="2"/>
  <c r="J117" i="4"/>
  <c r="J100" i="5"/>
  <c r="BK110" i="7"/>
  <c r="J210" i="8"/>
  <c r="J168" i="8"/>
  <c r="J84" i="9"/>
  <c r="J130" i="2"/>
  <c r="BK138" i="3"/>
  <c r="BK104" i="3"/>
  <c r="BK105" i="4"/>
  <c r="J127" i="6"/>
  <c r="BK116" i="6"/>
  <c r="J100" i="8"/>
  <c r="J183" i="2"/>
  <c r="J87" i="5"/>
  <c r="J108" i="6"/>
  <c r="J155" i="7"/>
  <c r="BK174" i="8"/>
  <c r="BK144" i="2"/>
  <c r="BK102" i="4"/>
  <c r="BK121" i="6"/>
  <c r="J199" i="8"/>
  <c r="J116" i="10"/>
  <c r="J352" i="2"/>
  <c r="BK124" i="3"/>
  <c r="BK92" i="6"/>
  <c r="BK160" i="6"/>
  <c r="BK325" i="2"/>
  <c r="J388" i="2"/>
  <c r="J106" i="3"/>
  <c r="BK100" i="5"/>
  <c r="J122" i="7"/>
  <c r="J245" i="8"/>
  <c r="BK90" i="10"/>
  <c r="BK259" i="2"/>
  <c r="J138" i="6"/>
  <c r="J97" i="6"/>
  <c r="J116" i="7"/>
  <c r="BK231" i="8"/>
  <c r="BK212" i="8"/>
  <c r="BK261" i="2"/>
  <c r="BK239" i="2"/>
  <c r="J98" i="3"/>
  <c r="BK86" i="5"/>
  <c r="BK129" i="7"/>
  <c r="J224" i="8"/>
  <c r="J116" i="2"/>
  <c r="BK364" i="2"/>
  <c r="J105" i="4"/>
  <c r="J153" i="6"/>
  <c r="BK107" i="6"/>
  <c r="BK130" i="8"/>
  <c r="J109" i="8"/>
  <c r="BK301" i="2"/>
  <c r="J139" i="3"/>
  <c r="J99" i="5"/>
  <c r="BK123" i="7"/>
  <c r="BK100" i="8"/>
  <c r="BK242" i="8"/>
  <c r="BK183" i="2"/>
  <c r="BK149" i="2"/>
  <c r="BK106" i="4"/>
  <c r="J135" i="7"/>
  <c r="J95" i="10"/>
  <c r="BK112" i="3"/>
  <c r="BK94" i="6"/>
  <c r="J151" i="6"/>
  <c r="BK155" i="7"/>
  <c r="BK252" i="8"/>
  <c r="BK229" i="2"/>
  <c r="J193" i="2"/>
  <c r="J92" i="5"/>
  <c r="BK124" i="6"/>
  <c r="BK84" i="9"/>
  <c r="J265" i="2"/>
  <c r="J115" i="3"/>
  <c r="BK123" i="4"/>
  <c r="BK101" i="6"/>
  <c r="BK114" i="6"/>
  <c r="BK106" i="7"/>
  <c r="BK231" i="2"/>
  <c r="J112" i="3"/>
  <c r="BK128" i="6"/>
  <c r="J163" i="7"/>
  <c r="J140" i="8"/>
  <c r="J119" i="8"/>
  <c r="BK349" i="2"/>
  <c r="J100" i="3"/>
  <c r="J93" i="4"/>
  <c r="BK155" i="6"/>
  <c r="J188" i="8"/>
  <c r="J247" i="2"/>
  <c r="J105" i="3"/>
  <c r="J123" i="4"/>
  <c r="J128" i="6"/>
  <c r="BK140" i="6"/>
  <c r="J125" i="7"/>
  <c r="J252" i="8"/>
  <c r="J142" i="8"/>
  <c r="BK102" i="10"/>
  <c r="J149" i="2"/>
  <c r="J119" i="3"/>
  <c r="J93" i="3"/>
  <c r="J89" i="5"/>
  <c r="J147" i="6"/>
  <c r="BK106" i="6"/>
  <c r="J229" i="2"/>
  <c r="BK141" i="3"/>
  <c r="J96" i="4"/>
  <c r="J100" i="6"/>
  <c r="J112" i="7"/>
  <c r="BK106" i="8"/>
  <c r="J143" i="8"/>
  <c r="J361" i="2"/>
  <c r="J179" i="2"/>
  <c r="J128" i="3"/>
  <c r="J90" i="4"/>
  <c r="J140" i="6"/>
  <c r="BK162" i="6"/>
  <c r="J121" i="7"/>
  <c r="BK176" i="8"/>
  <c r="J154" i="8"/>
  <c r="J90" i="10"/>
  <c r="J317" i="2"/>
  <c r="J119" i="4"/>
  <c r="J159" i="6"/>
  <c r="J110" i="7"/>
  <c r="J250" i="8"/>
  <c r="BK128" i="8"/>
  <c r="BK236" i="2"/>
  <c r="J94" i="3"/>
  <c r="J116" i="3"/>
  <c r="BK93" i="5"/>
  <c r="BK131" i="6"/>
  <c r="BK180" i="8"/>
  <c r="J173" i="2"/>
  <c r="BK112" i="4"/>
  <c r="BK123" i="6"/>
  <c r="BK156" i="6"/>
  <c r="BK156" i="7"/>
  <c r="BK178" i="8"/>
  <c r="J325" i="2"/>
  <c r="BK135" i="3"/>
  <c r="BK96" i="4"/>
  <c r="BK129" i="6"/>
  <c r="J206" i="8"/>
  <c r="J105" i="10"/>
  <c r="J321" i="2"/>
  <c r="BK109" i="3"/>
  <c r="BK117" i="4"/>
  <c r="BK102" i="5"/>
  <c r="BK132" i="6"/>
  <c r="J134" i="7"/>
  <c r="J328" i="2"/>
  <c r="J297" i="2"/>
  <c r="BK136" i="3"/>
  <c r="BK102" i="3"/>
  <c r="J152" i="6"/>
  <c r="J158" i="7"/>
  <c r="J115" i="7"/>
  <c r="J219" i="8"/>
  <c r="BK243" i="8"/>
  <c r="J214" i="8"/>
  <c r="BK93" i="10"/>
  <c r="J290" i="2"/>
  <c r="BK133" i="3"/>
  <c r="J123" i="3"/>
  <c r="J101" i="4"/>
  <c r="BK98" i="6"/>
  <c r="BK159" i="6"/>
  <c r="J182" i="8"/>
  <c r="J103" i="8"/>
  <c r="J111" i="10"/>
  <c r="BK332" i="2"/>
  <c r="BK291" i="2"/>
  <c r="BK182" i="8"/>
  <c r="BK157" i="8"/>
  <c r="J286" i="2"/>
  <c r="J124" i="3"/>
  <c r="BK97" i="3"/>
  <c r="J125" i="4"/>
  <c r="BK120" i="6"/>
  <c r="BK127" i="7"/>
  <c r="BK222" i="8"/>
  <c r="BK233" i="8"/>
  <c r="BK137" i="8"/>
  <c r="BK218" i="2"/>
  <c r="J257" i="2"/>
  <c r="BK87" i="5"/>
  <c r="BK117" i="7"/>
  <c r="BK208" i="8"/>
  <c r="J132" i="8"/>
  <c r="J293" i="2"/>
  <c r="BK356" i="2"/>
  <c r="J122" i="3"/>
  <c r="BK102" i="6"/>
  <c r="J114" i="6"/>
  <c r="J142" i="7"/>
  <c r="J349" i="2"/>
  <c r="J251" i="2"/>
  <c r="J100" i="4"/>
  <c r="BK95" i="5"/>
  <c r="J118" i="6"/>
  <c r="BK154" i="7"/>
  <c r="J216" i="8"/>
  <c r="BK233" i="2"/>
  <c r="J94" i="2"/>
  <c r="BK140" i="3"/>
  <c r="BK134" i="6"/>
  <c r="BK151" i="6"/>
  <c r="BK122" i="7"/>
  <c r="BK214" i="8"/>
  <c r="BK101" i="10"/>
  <c r="J96" i="2"/>
  <c r="BK92" i="5"/>
  <c r="J134" i="6"/>
  <c r="J123" i="7"/>
  <c r="BK135" i="8"/>
  <c r="J170" i="2"/>
  <c r="J112" i="2"/>
  <c r="J137" i="3"/>
  <c r="J88" i="5"/>
  <c r="J137" i="7"/>
  <c r="BK204" i="8"/>
  <c r="J92" i="10"/>
  <c r="BK93" i="3"/>
  <c r="BK90" i="4"/>
  <c r="J146" i="6"/>
  <c r="J119" i="7"/>
  <c r="BK111" i="7"/>
  <c r="BK103" i="8"/>
  <c r="J115" i="10"/>
  <c r="J274" i="2"/>
  <c r="J110" i="4"/>
  <c r="J161" i="7"/>
  <c r="BK245" i="8"/>
  <c r="J99" i="10"/>
  <c r="J222" i="2"/>
  <c r="BK101" i="3"/>
  <c r="BK119" i="4"/>
  <c r="J122" i="6"/>
  <c r="J240" i="8"/>
  <c r="BK222" i="2"/>
  <c r="J107" i="4"/>
  <c r="BK144" i="6"/>
  <c r="J143" i="7"/>
  <c r="BK150" i="8"/>
  <c r="J110" i="10"/>
  <c r="J112" i="4"/>
  <c r="BK95" i="6"/>
  <c r="J106" i="8"/>
  <c r="BK115" i="10"/>
  <c r="J305" i="2"/>
  <c r="J134" i="3"/>
  <c r="J126" i="4"/>
  <c r="J156" i="6"/>
  <c r="J104" i="6"/>
  <c r="BK149" i="7"/>
  <c r="J309" i="2"/>
  <c r="J294" i="2"/>
  <c r="J140" i="3"/>
  <c r="J113" i="6"/>
  <c r="J156" i="7"/>
  <c r="BK159" i="8"/>
  <c r="J137" i="8"/>
  <c r="J113" i="10"/>
  <c r="BK278" i="2"/>
  <c r="BK114" i="3"/>
  <c r="J85" i="5"/>
  <c r="BK122" i="6"/>
  <c r="BK152" i="8"/>
  <c r="BK111" i="10"/>
  <c r="BK142" i="2"/>
  <c r="J117" i="3"/>
  <c r="J135" i="3"/>
  <c r="J86" i="5"/>
  <c r="J95" i="6"/>
  <c r="BK118" i="7"/>
  <c r="BK170" i="8"/>
  <c r="BK94" i="2"/>
  <c r="J129" i="3"/>
  <c r="J127" i="4"/>
  <c r="BK111" i="6"/>
  <c r="BK133" i="6"/>
  <c r="BK121" i="7"/>
  <c r="J161" i="8"/>
  <c r="J172" i="8"/>
  <c r="BK265" i="2"/>
  <c r="J279" i="2"/>
  <c r="J110" i="6"/>
  <c r="J161" i="6"/>
  <c r="J133" i="7"/>
  <c r="BK131" i="7"/>
  <c r="J178" i="8"/>
  <c r="J130" i="8"/>
  <c r="J107" i="10"/>
  <c r="BK227" i="2"/>
  <c r="BK311" i="2"/>
  <c r="J127" i="3"/>
  <c r="J121" i="4"/>
  <c r="J132" i="6"/>
  <c r="J111" i="7"/>
  <c r="BK250" i="8"/>
  <c r="BK201" i="8"/>
  <c r="BK221" i="2"/>
  <c r="BK107" i="3"/>
  <c r="BK103" i="3"/>
  <c r="BK113" i="4"/>
  <c r="BK103" i="6"/>
  <c r="J99" i="6"/>
  <c r="BK112" i="7"/>
  <c r="J222" i="8"/>
  <c r="J123" i="8"/>
  <c r="J109" i="10"/>
  <c r="BK347" i="2"/>
  <c r="BK104" i="4"/>
  <c r="J127" i="7"/>
  <c r="BK253" i="8"/>
  <c r="J255" i="8"/>
  <c r="J282" i="2"/>
  <c r="BK279" i="2"/>
  <c r="BK130" i="3"/>
  <c r="BK94" i="4"/>
  <c r="BK146" i="6"/>
  <c r="BK141" i="6"/>
  <c r="BK99" i="6"/>
  <c r="J135" i="8"/>
  <c r="J301" i="2"/>
  <c r="BK88" i="5"/>
  <c r="J142" i="6"/>
  <c r="J138" i="7"/>
  <c r="BK134" i="8"/>
  <c r="BK212" i="2"/>
  <c r="BK93" i="4"/>
  <c r="J124" i="6"/>
  <c r="J107" i="6"/>
  <c r="J196" i="8"/>
  <c r="J221" i="2"/>
  <c r="BK96" i="2"/>
  <c r="BK121" i="3"/>
  <c r="BK111" i="4"/>
  <c r="J131" i="6"/>
  <c r="J148" i="6"/>
  <c r="BK116" i="2"/>
  <c r="BK315" i="2"/>
  <c r="BK137" i="3"/>
  <c r="BK103" i="4"/>
  <c r="BK144" i="7"/>
  <c r="J190" i="8"/>
  <c r="J184" i="8"/>
  <c r="J291" i="2"/>
  <c r="BK119" i="3"/>
  <c r="BK98" i="4"/>
  <c r="J154" i="6"/>
  <c r="J160" i="7"/>
  <c r="J212" i="8"/>
  <c r="BK173" i="2"/>
  <c r="J347" i="2"/>
  <c r="BK123" i="3"/>
  <c r="J113" i="4"/>
  <c r="BK138" i="6"/>
  <c r="J146" i="7"/>
  <c r="BK111" i="8"/>
  <c r="BK190" i="8"/>
  <c r="BK274" i="2"/>
  <c r="J136" i="3"/>
  <c r="BK114" i="4"/>
  <c r="J135" i="6"/>
  <c r="BK137" i="6"/>
  <c r="BK154" i="8"/>
  <c r="J150" i="8"/>
  <c r="BK290" i="2"/>
  <c r="J104" i="2"/>
  <c r="J105" i="6"/>
  <c r="BK115" i="6"/>
  <c r="J141" i="7"/>
  <c r="J145" i="8"/>
  <c r="J253" i="8"/>
  <c r="BK116" i="10"/>
  <c r="BK255" i="2"/>
  <c r="J94" i="4"/>
  <c r="J102" i="6"/>
  <c r="J381" i="2"/>
  <c r="J118" i="3"/>
  <c r="J111" i="4"/>
  <c r="J96" i="6"/>
  <c r="BK112" i="6"/>
  <c r="BK108" i="7"/>
  <c r="J125" i="8"/>
  <c r="BK255" i="8"/>
  <c r="BK96" i="10"/>
  <c r="J233" i="2"/>
  <c r="J364" i="2"/>
  <c r="J92" i="3"/>
  <c r="BK92" i="4"/>
  <c r="J103" i="5"/>
  <c r="J160" i="6"/>
  <c r="J131" i="7"/>
  <c r="J174" i="8"/>
  <c r="BK99" i="10"/>
  <c r="BK170" i="2"/>
  <c r="J109" i="6"/>
  <c r="BK117" i="6"/>
  <c r="BK116" i="7"/>
  <c r="BK146" i="7"/>
  <c r="BK119" i="8"/>
  <c r="J86" i="9"/>
  <c r="J315" i="2"/>
  <c r="J101" i="3"/>
  <c r="J107" i="3"/>
  <c r="BK89" i="4"/>
  <c r="BK160" i="7"/>
  <c r="BK147" i="7"/>
  <c r="J176" i="8"/>
  <c r="BK100" i="10"/>
  <c r="J288" i="2"/>
  <c r="J147" i="7"/>
  <c r="BK172" i="8"/>
  <c r="BK115" i="8"/>
  <c r="J162" i="2"/>
  <c r="BK208" i="2"/>
  <c r="J130" i="3"/>
  <c r="BK101" i="4"/>
  <c r="J155" i="6"/>
  <c r="J149" i="6"/>
  <c r="BK137" i="7"/>
  <c r="BK103" i="10"/>
  <c r="BK125" i="4"/>
  <c r="J136" i="6"/>
  <c r="J144" i="6"/>
  <c r="J166" i="8"/>
  <c r="J289" i="2"/>
  <c r="BK309" i="2"/>
  <c r="J98" i="5"/>
  <c r="BK100" i="6"/>
  <c r="J170" i="8"/>
  <c r="J111" i="8"/>
  <c r="J332" i="2"/>
  <c r="J102" i="3"/>
  <c r="BK126" i="4"/>
  <c r="BK97" i="5"/>
  <c r="J158" i="6"/>
  <c r="J124" i="7"/>
  <c r="J336" i="2"/>
  <c r="BK100" i="3"/>
  <c r="BK110" i="6"/>
  <c r="J129" i="7"/>
  <c r="BK196" i="8"/>
  <c r="BK117" i="8"/>
  <c r="BK381" i="2"/>
  <c r="J138" i="3"/>
  <c r="BK91" i="4"/>
  <c r="J162" i="6"/>
  <c r="J159" i="8"/>
  <c r="J85" i="9"/>
  <c r="BK112" i="2"/>
  <c r="BK111" i="3"/>
  <c r="BK120" i="3"/>
  <c r="J97" i="4"/>
  <c r="J93" i="5"/>
  <c r="J133" i="6"/>
  <c r="BK125" i="7"/>
  <c r="BK216" i="8"/>
  <c r="J163" i="8"/>
  <c r="BK86" i="9"/>
  <c r="J244" i="2"/>
  <c r="J111" i="3"/>
  <c r="BK105" i="3"/>
  <c r="BK96" i="5"/>
  <c r="J130" i="6"/>
  <c r="BK119" i="7"/>
  <c r="BK96" i="8"/>
  <c r="J96" i="8"/>
  <c r="J227" i="8"/>
  <c r="J167" i="2"/>
  <c r="BK289" i="2"/>
  <c r="J90" i="5"/>
  <c r="BK113" i="6"/>
  <c r="J112" i="6"/>
  <c r="J118" i="7"/>
  <c r="J108" i="7"/>
  <c r="J233" i="8"/>
  <c r="BK247" i="8"/>
  <c r="J157" i="8"/>
  <c r="BK336" i="2"/>
  <c r="BK193" i="2"/>
  <c r="BK116" i="3"/>
  <c r="BK98" i="3"/>
  <c r="BK103" i="5"/>
  <c r="BK162" i="7"/>
  <c r="J128" i="8"/>
  <c r="BK145" i="8"/>
  <c r="BK257" i="2"/>
  <c r="BK127" i="3"/>
  <c r="J133" i="3"/>
  <c r="BK85" i="5"/>
  <c r="BK126" i="6"/>
  <c r="J144" i="7"/>
  <c r="J231" i="8"/>
  <c r="BK113" i="8"/>
  <c r="BK199" i="8"/>
  <c r="J104" i="10"/>
  <c r="BK244" i="2"/>
  <c r="J115" i="4"/>
  <c r="BK135" i="6"/>
  <c r="BK227" i="8"/>
  <c r="J186" i="8"/>
  <c r="BK194" i="8"/>
  <c r="BK294" i="2"/>
  <c r="BK343" i="2"/>
  <c r="BK139" i="3"/>
  <c r="J106" i="4"/>
  <c r="BK90" i="5"/>
  <c r="J116" i="6"/>
  <c r="BK150" i="6"/>
  <c r="BK142" i="7"/>
  <c r="BK113" i="10"/>
  <c r="J92" i="4"/>
  <c r="BK161" i="6"/>
  <c r="J162" i="7"/>
  <c r="BK229" i="8"/>
  <c r="BK107" i="10"/>
  <c r="BK167" i="2"/>
  <c r="J97" i="5"/>
  <c r="BK139" i="6"/>
  <c r="BK125" i="8"/>
  <c r="BK328" i="2"/>
  <c r="BK242" i="2"/>
  <c r="J103" i="3"/>
  <c r="J137" i="6"/>
  <c r="BK105" i="6"/>
  <c r="J225" i="8"/>
  <c r="J218" i="2"/>
  <c r="J132" i="3"/>
  <c r="BK100" i="4"/>
  <c r="BK149" i="6"/>
  <c r="BK136" i="7"/>
  <c r="J201" i="8"/>
  <c r="BK109" i="10"/>
  <c r="BK128" i="3"/>
  <c r="BK107" i="4"/>
  <c r="J129" i="6"/>
  <c r="BK123" i="8"/>
  <c r="J102" i="10"/>
  <c r="T228" i="2" l="1"/>
  <c r="R296" i="2"/>
  <c r="BK380" i="2"/>
  <c r="J380" i="2"/>
  <c r="J71" i="2"/>
  <c r="BK99" i="3"/>
  <c r="J99" i="3"/>
  <c r="J64" i="3" s="1"/>
  <c r="BK126" i="3"/>
  <c r="J126" i="3"/>
  <c r="J68" i="3" s="1"/>
  <c r="BK88" i="4"/>
  <c r="J88" i="4" s="1"/>
  <c r="J60" i="4" s="1"/>
  <c r="T108" i="4"/>
  <c r="R101" i="5"/>
  <c r="P157" i="6"/>
  <c r="R114" i="7"/>
  <c r="BK132" i="7"/>
  <c r="J132" i="7" s="1"/>
  <c r="J72" i="7" s="1"/>
  <c r="R145" i="7"/>
  <c r="R139" i="7" s="1"/>
  <c r="P127" i="8"/>
  <c r="R139" i="8"/>
  <c r="BK156" i="8"/>
  <c r="J156" i="8"/>
  <c r="J66" i="8" s="1"/>
  <c r="P198" i="8"/>
  <c r="R203" i="8"/>
  <c r="T221" i="8"/>
  <c r="P228" i="2"/>
  <c r="P296" i="2"/>
  <c r="R380" i="2"/>
  <c r="R96" i="3"/>
  <c r="P131" i="3"/>
  <c r="BK108" i="4"/>
  <c r="J108" i="4" s="1"/>
  <c r="J62" i="4" s="1"/>
  <c r="T124" i="4"/>
  <c r="T84" i="5"/>
  <c r="T83" i="5"/>
  <c r="R119" i="6"/>
  <c r="T107" i="7"/>
  <c r="T140" i="7"/>
  <c r="T93" i="2"/>
  <c r="BK250" i="2"/>
  <c r="BK249" i="2" s="1"/>
  <c r="J249" i="2" s="1"/>
  <c r="J65" i="2" s="1"/>
  <c r="BK281" i="2"/>
  <c r="J281" i="2"/>
  <c r="J67" i="2" s="1"/>
  <c r="T99" i="3"/>
  <c r="T126" i="3"/>
  <c r="R108" i="4"/>
  <c r="BK101" i="5"/>
  <c r="J101" i="5" s="1"/>
  <c r="J62" i="5" s="1"/>
  <c r="BK91" i="6"/>
  <c r="BK90" i="6" s="1"/>
  <c r="J90" i="6" s="1"/>
  <c r="J64" i="6" s="1"/>
  <c r="BK114" i="7"/>
  <c r="J114" i="7"/>
  <c r="J67" i="7" s="1"/>
  <c r="T132" i="7"/>
  <c r="R153" i="7"/>
  <c r="BK105" i="8"/>
  <c r="J105" i="8"/>
  <c r="J62" i="8" s="1"/>
  <c r="BK165" i="8"/>
  <c r="J165" i="8"/>
  <c r="J67" i="8" s="1"/>
  <c r="BK207" i="8"/>
  <c r="J207" i="8" s="1"/>
  <c r="J70" i="8" s="1"/>
  <c r="R237" i="8"/>
  <c r="R166" i="2"/>
  <c r="T327" i="2"/>
  <c r="BK96" i="3"/>
  <c r="J96" i="3"/>
  <c r="J63" i="3" s="1"/>
  <c r="P126" i="3"/>
  <c r="P119" i="6"/>
  <c r="P90" i="6" s="1"/>
  <c r="P89" i="6" s="1"/>
  <c r="AU60" i="1" s="1"/>
  <c r="P120" i="7"/>
  <c r="P145" i="7"/>
  <c r="P139" i="7" s="1"/>
  <c r="P95" i="8"/>
  <c r="T165" i="8"/>
  <c r="BK203" i="8"/>
  <c r="J203" i="8"/>
  <c r="J69" i="8" s="1"/>
  <c r="R221" i="8"/>
  <c r="P249" i="8"/>
  <c r="R83" i="9"/>
  <c r="R82" i="9"/>
  <c r="R81" i="9"/>
  <c r="T166" i="2"/>
  <c r="R327" i="2"/>
  <c r="R249" i="2" s="1"/>
  <c r="R91" i="3"/>
  <c r="P113" i="3"/>
  <c r="P110" i="3" s="1"/>
  <c r="P88" i="4"/>
  <c r="BK157" i="6"/>
  <c r="J157" i="6"/>
  <c r="J67" i="6"/>
  <c r="P105" i="8"/>
  <c r="P139" i="8"/>
  <c r="T147" i="8"/>
  <c r="BK198" i="8"/>
  <c r="J198" i="8"/>
  <c r="J68" i="8" s="1"/>
  <c r="P203" i="8"/>
  <c r="BK89" i="10"/>
  <c r="J89" i="10"/>
  <c r="J61" i="10" s="1"/>
  <c r="BK228" i="2"/>
  <c r="J228" i="2"/>
  <c r="J63" i="2"/>
  <c r="T296" i="2"/>
  <c r="P380" i="2"/>
  <c r="T91" i="3"/>
  <c r="T113" i="3"/>
  <c r="T110" i="3" s="1"/>
  <c r="R88" i="4"/>
  <c r="BK119" i="6"/>
  <c r="J119" i="6"/>
  <c r="J66" i="6" s="1"/>
  <c r="R107" i="7"/>
  <c r="R132" i="7"/>
  <c r="R159" i="7"/>
  <c r="T95" i="8"/>
  <c r="R127" i="8"/>
  <c r="BK147" i="8"/>
  <c r="J147" i="8"/>
  <c r="J65" i="8" s="1"/>
  <c r="T156" i="8"/>
  <c r="T207" i="8"/>
  <c r="BK237" i="8"/>
  <c r="J237" i="8" s="1"/>
  <c r="J73" i="8" s="1"/>
  <c r="T249" i="8"/>
  <c r="BK83" i="9"/>
  <c r="J83" i="9"/>
  <c r="J61" i="9"/>
  <c r="BK94" i="10"/>
  <c r="J94" i="10"/>
  <c r="J62" i="10" s="1"/>
  <c r="BK166" i="2"/>
  <c r="J166" i="2" s="1"/>
  <c r="J62" i="2" s="1"/>
  <c r="BK327" i="2"/>
  <c r="J327" i="2"/>
  <c r="J69" i="2"/>
  <c r="T380" i="2"/>
  <c r="BK91" i="3"/>
  <c r="R113" i="3"/>
  <c r="R110" i="3" s="1"/>
  <c r="T88" i="4"/>
  <c r="R84" i="5"/>
  <c r="R83" i="5"/>
  <c r="R82" i="5" s="1"/>
  <c r="T119" i="6"/>
  <c r="P107" i="7"/>
  <c r="T120" i="7"/>
  <c r="P132" i="7"/>
  <c r="T145" i="7"/>
  <c r="T153" i="7"/>
  <c r="P97" i="10"/>
  <c r="R93" i="2"/>
  <c r="P250" i="2"/>
  <c r="T281" i="2"/>
  <c r="P91" i="3"/>
  <c r="BK113" i="3"/>
  <c r="J113" i="3"/>
  <c r="J67" i="3" s="1"/>
  <c r="R95" i="4"/>
  <c r="R124" i="4"/>
  <c r="R157" i="6"/>
  <c r="P114" i="7"/>
  <c r="BK145" i="7"/>
  <c r="BK139" i="7" s="1"/>
  <c r="J139" i="7" s="1"/>
  <c r="J73" i="7" s="1"/>
  <c r="T159" i="7"/>
  <c r="R105" i="8"/>
  <c r="P165" i="8"/>
  <c r="R198" i="8"/>
  <c r="T203" i="8"/>
  <c r="T237" i="8"/>
  <c r="T94" i="10"/>
  <c r="P93" i="2"/>
  <c r="R250" i="2"/>
  <c r="R281" i="2"/>
  <c r="T96" i="3"/>
  <c r="T95" i="3" s="1"/>
  <c r="BK131" i="3"/>
  <c r="J131" i="3" s="1"/>
  <c r="J69" i="3" s="1"/>
  <c r="P95" i="4"/>
  <c r="BK124" i="4"/>
  <c r="J124" i="4" s="1"/>
  <c r="J67" i="4" s="1"/>
  <c r="P84" i="5"/>
  <c r="P83" i="5"/>
  <c r="T157" i="6"/>
  <c r="T114" i="7"/>
  <c r="P140" i="7"/>
  <c r="BK159" i="7"/>
  <c r="J159" i="7"/>
  <c r="J81" i="7" s="1"/>
  <c r="T127" i="8"/>
  <c r="P147" i="8"/>
  <c r="R156" i="8"/>
  <c r="R207" i="8"/>
  <c r="P237" i="8"/>
  <c r="T83" i="9"/>
  <c r="T82" i="9"/>
  <c r="T81" i="9" s="1"/>
  <c r="R89" i="10"/>
  <c r="R94" i="10"/>
  <c r="T97" i="10"/>
  <c r="P108" i="10"/>
  <c r="P166" i="2"/>
  <c r="P327" i="2"/>
  <c r="P99" i="3"/>
  <c r="T131" i="3"/>
  <c r="T95" i="4"/>
  <c r="P124" i="4"/>
  <c r="P101" i="5"/>
  <c r="P91" i="6"/>
  <c r="BK107" i="7"/>
  <c r="J107" i="7"/>
  <c r="J66" i="7" s="1"/>
  <c r="R120" i="7"/>
  <c r="BK140" i="7"/>
  <c r="J140" i="7"/>
  <c r="J74" i="7" s="1"/>
  <c r="BK153" i="7"/>
  <c r="J153" i="7" s="1"/>
  <c r="J79" i="7" s="1"/>
  <c r="R95" i="8"/>
  <c r="R165" i="8"/>
  <c r="T198" i="8"/>
  <c r="P221" i="8"/>
  <c r="R249" i="8"/>
  <c r="P89" i="10"/>
  <c r="P94" i="10"/>
  <c r="BK108" i="10"/>
  <c r="J108" i="10"/>
  <c r="J65" i="10"/>
  <c r="BK93" i="2"/>
  <c r="T250" i="2"/>
  <c r="T249" i="2" s="1"/>
  <c r="P281" i="2"/>
  <c r="R99" i="3"/>
  <c r="R131" i="3"/>
  <c r="BK95" i="4"/>
  <c r="J95" i="4"/>
  <c r="J61" i="4" s="1"/>
  <c r="BK84" i="5"/>
  <c r="J84" i="5"/>
  <c r="J61" i="5"/>
  <c r="R91" i="6"/>
  <c r="R90" i="6"/>
  <c r="R89" i="6" s="1"/>
  <c r="BK120" i="7"/>
  <c r="J120" i="7" s="1"/>
  <c r="J68" i="7" s="1"/>
  <c r="R140" i="7"/>
  <c r="P153" i="7"/>
  <c r="BK95" i="8"/>
  <c r="BK127" i="8"/>
  <c r="J127" i="8"/>
  <c r="J63" i="8" s="1"/>
  <c r="T139" i="8"/>
  <c r="BK97" i="10"/>
  <c r="J97" i="10"/>
  <c r="J63" i="10" s="1"/>
  <c r="R108" i="10"/>
  <c r="R228" i="2"/>
  <c r="BK296" i="2"/>
  <c r="J296" i="2" s="1"/>
  <c r="J68" i="2" s="1"/>
  <c r="P96" i="3"/>
  <c r="P95" i="3"/>
  <c r="R126" i="3"/>
  <c r="P108" i="4"/>
  <c r="T101" i="5"/>
  <c r="T91" i="6"/>
  <c r="T90" i="6" s="1"/>
  <c r="T89" i="6" s="1"/>
  <c r="P159" i="7"/>
  <c r="T105" i="8"/>
  <c r="T94" i="8" s="1"/>
  <c r="BK139" i="8"/>
  <c r="J139" i="8"/>
  <c r="J64" i="8"/>
  <c r="R147" i="8"/>
  <c r="P156" i="8"/>
  <c r="P207" i="8"/>
  <c r="BK221" i="8"/>
  <c r="J221" i="8" s="1"/>
  <c r="J72" i="8" s="1"/>
  <c r="BK249" i="8"/>
  <c r="J249" i="8"/>
  <c r="J74" i="8" s="1"/>
  <c r="P83" i="9"/>
  <c r="P82" i="9"/>
  <c r="P81" i="9"/>
  <c r="AU63" i="1" s="1"/>
  <c r="T89" i="10"/>
  <c r="R97" i="10"/>
  <c r="T108" i="10"/>
  <c r="BK114" i="10"/>
  <c r="J114" i="10"/>
  <c r="J67" i="10"/>
  <c r="P114" i="10"/>
  <c r="R114" i="10"/>
  <c r="T114" i="10"/>
  <c r="BK105" i="7"/>
  <c r="J105" i="7"/>
  <c r="J65" i="7" s="1"/>
  <c r="BK118" i="4"/>
  <c r="J118" i="4" s="1"/>
  <c r="J64" i="4" s="1"/>
  <c r="BK126" i="7"/>
  <c r="J126" i="7"/>
  <c r="J69" i="7"/>
  <c r="BK157" i="7"/>
  <c r="J157" i="7" s="1"/>
  <c r="J80" i="7" s="1"/>
  <c r="BK363" i="2"/>
  <c r="J363" i="2"/>
  <c r="J70" i="2" s="1"/>
  <c r="BK246" i="2"/>
  <c r="J246" i="2" s="1"/>
  <c r="J64" i="2" s="1"/>
  <c r="BK108" i="3"/>
  <c r="J108" i="3"/>
  <c r="J65" i="3"/>
  <c r="BK150" i="7"/>
  <c r="J150" i="7" s="1"/>
  <c r="J77" i="7" s="1"/>
  <c r="BK116" i="4"/>
  <c r="J116" i="4"/>
  <c r="J63" i="4" s="1"/>
  <c r="BK120" i="4"/>
  <c r="J120" i="4" s="1"/>
  <c r="J65" i="4" s="1"/>
  <c r="BK218" i="8"/>
  <c r="J218" i="8"/>
  <c r="J71" i="8"/>
  <c r="BK128" i="7"/>
  <c r="J128" i="7" s="1"/>
  <c r="J70" i="7" s="1"/>
  <c r="BK148" i="7"/>
  <c r="J148" i="7"/>
  <c r="J76" i="7" s="1"/>
  <c r="BK102" i="8"/>
  <c r="J102" i="8" s="1"/>
  <c r="J61" i="8" s="1"/>
  <c r="BK130" i="7"/>
  <c r="J130" i="7"/>
  <c r="J71" i="7"/>
  <c r="BK122" i="4"/>
  <c r="J122" i="4" s="1"/>
  <c r="J66" i="4" s="1"/>
  <c r="BK106" i="10"/>
  <c r="J106" i="10"/>
  <c r="J64" i="10" s="1"/>
  <c r="BK112" i="10"/>
  <c r="J112" i="10" s="1"/>
  <c r="J66" i="10" s="1"/>
  <c r="BK82" i="9"/>
  <c r="BK81" i="9"/>
  <c r="J81" i="9"/>
  <c r="J59" i="9"/>
  <c r="J52" i="10"/>
  <c r="BE99" i="10"/>
  <c r="BE102" i="10"/>
  <c r="F55" i="10"/>
  <c r="BE101" i="10"/>
  <c r="BE116" i="10"/>
  <c r="BE98" i="10"/>
  <c r="BE100" i="10"/>
  <c r="BE105" i="10"/>
  <c r="BE90" i="10"/>
  <c r="BE96" i="10"/>
  <c r="BE104" i="10"/>
  <c r="BE107" i="10"/>
  <c r="BE109" i="10"/>
  <c r="BE111" i="10"/>
  <c r="BE93" i="10"/>
  <c r="BE103" i="10"/>
  <c r="BE115" i="10"/>
  <c r="E77" i="10"/>
  <c r="BE92" i="10"/>
  <c r="BE95" i="10"/>
  <c r="BE110" i="10"/>
  <c r="BE113" i="10"/>
  <c r="BE84" i="9"/>
  <c r="E71" i="9"/>
  <c r="F78" i="9"/>
  <c r="J75" i="9"/>
  <c r="BE86" i="9"/>
  <c r="J95" i="8"/>
  <c r="J60" i="8"/>
  <c r="BE85" i="9"/>
  <c r="F91" i="8"/>
  <c r="BE119" i="8"/>
  <c r="BE142" i="8"/>
  <c r="BE145" i="8"/>
  <c r="BE148" i="8"/>
  <c r="BE163" i="8"/>
  <c r="J52" i="8"/>
  <c r="BE96" i="8"/>
  <c r="BE115" i="8"/>
  <c r="BE123" i="8"/>
  <c r="BE128" i="8"/>
  <c r="BE143" i="8"/>
  <c r="BE168" i="8"/>
  <c r="BE235" i="8"/>
  <c r="BE250" i="8"/>
  <c r="BE253" i="8"/>
  <c r="BE100" i="8"/>
  <c r="BE125" i="8"/>
  <c r="BE134" i="8"/>
  <c r="BE135" i="8"/>
  <c r="BE157" i="8"/>
  <c r="BE161" i="8"/>
  <c r="BE172" i="8"/>
  <c r="BE182" i="8"/>
  <c r="BE208" i="8"/>
  <c r="BE229" i="8"/>
  <c r="BE117" i="8"/>
  <c r="BE174" i="8"/>
  <c r="BE192" i="8"/>
  <c r="BE204" i="8"/>
  <c r="BE255" i="8"/>
  <c r="E84" i="8"/>
  <c r="BE130" i="8"/>
  <c r="BE132" i="8"/>
  <c r="BE137" i="8"/>
  <c r="BE212" i="8"/>
  <c r="BE225" i="8"/>
  <c r="BE227" i="8"/>
  <c r="BE245" i="8"/>
  <c r="BE103" i="8"/>
  <c r="BE106" i="8"/>
  <c r="BE113" i="8"/>
  <c r="BE188" i="8"/>
  <c r="BE231" i="8"/>
  <c r="BE242" i="8"/>
  <c r="BE243" i="8"/>
  <c r="BE252" i="8"/>
  <c r="BE194" i="8"/>
  <c r="BE210" i="8"/>
  <c r="BE240" i="8"/>
  <c r="BE108" i="8"/>
  <c r="BE178" i="8"/>
  <c r="BE190" i="8"/>
  <c r="BE214" i="8"/>
  <c r="BE222" i="8"/>
  <c r="BE238" i="8"/>
  <c r="BE247" i="8"/>
  <c r="BE98" i="8"/>
  <c r="BE109" i="8"/>
  <c r="BE150" i="8"/>
  <c r="BE154" i="8"/>
  <c r="BE180" i="8"/>
  <c r="BE206" i="8"/>
  <c r="BE216" i="8"/>
  <c r="BE219" i="8"/>
  <c r="BE233" i="8"/>
  <c r="BE111" i="8"/>
  <c r="BE121" i="8"/>
  <c r="BE152" i="8"/>
  <c r="BE170" i="8"/>
  <c r="BE186" i="8"/>
  <c r="BE224" i="8"/>
  <c r="BE140" i="8"/>
  <c r="BE159" i="8"/>
  <c r="BE166" i="8"/>
  <c r="BE176" i="8"/>
  <c r="BE184" i="8"/>
  <c r="BE196" i="8"/>
  <c r="BE199" i="8"/>
  <c r="BE201" i="8"/>
  <c r="E50" i="7"/>
  <c r="F58" i="7"/>
  <c r="J100" i="7"/>
  <c r="J56" i="7"/>
  <c r="BE111" i="7"/>
  <c r="BE125" i="7"/>
  <c r="BE133" i="7"/>
  <c r="BE134" i="7"/>
  <c r="BE141" i="7"/>
  <c r="BE147" i="7"/>
  <c r="BE110" i="7"/>
  <c r="BE118" i="7"/>
  <c r="BE124" i="7"/>
  <c r="BE129" i="7"/>
  <c r="BE138" i="7"/>
  <c r="BE143" i="7"/>
  <c r="J99" i="7"/>
  <c r="BE106" i="7"/>
  <c r="BE137" i="7"/>
  <c r="BE142" i="7"/>
  <c r="BE154" i="7"/>
  <c r="BE162" i="7"/>
  <c r="F59" i="7"/>
  <c r="BE121" i="7"/>
  <c r="BE151" i="7"/>
  <c r="BE158" i="7"/>
  <c r="BE108" i="7"/>
  <c r="BE113" i="7"/>
  <c r="BE115" i="7"/>
  <c r="BE116" i="7"/>
  <c r="BE117" i="7"/>
  <c r="BE123" i="7"/>
  <c r="BE149" i="7"/>
  <c r="BE155" i="7"/>
  <c r="BE160" i="7"/>
  <c r="BE161" i="7"/>
  <c r="BE119" i="7"/>
  <c r="BE131" i="7"/>
  <c r="BE109" i="7"/>
  <c r="BE122" i="7"/>
  <c r="BE135" i="7"/>
  <c r="BE136" i="7"/>
  <c r="BE144" i="7"/>
  <c r="BE146" i="7"/>
  <c r="BE156" i="7"/>
  <c r="BE163" i="7"/>
  <c r="BE112" i="7"/>
  <c r="BE127" i="7"/>
  <c r="J83" i="6"/>
  <c r="BE95" i="6"/>
  <c r="BE97" i="6"/>
  <c r="BE112" i="6"/>
  <c r="BE142" i="6"/>
  <c r="F59" i="6"/>
  <c r="J85" i="6"/>
  <c r="BE102" i="6"/>
  <c r="BE109" i="6"/>
  <c r="BE152" i="6"/>
  <c r="BE158" i="6"/>
  <c r="J59" i="6"/>
  <c r="BE100" i="6"/>
  <c r="BE110" i="6"/>
  <c r="BE140" i="6"/>
  <c r="BE149" i="6"/>
  <c r="BE160" i="6"/>
  <c r="F85" i="6"/>
  <c r="BE107" i="6"/>
  <c r="BE120" i="6"/>
  <c r="BE143" i="6"/>
  <c r="BE161" i="6"/>
  <c r="BE96" i="6"/>
  <c r="BE103" i="6"/>
  <c r="BE114" i="6"/>
  <c r="BE125" i="6"/>
  <c r="BE129" i="6"/>
  <c r="BE134" i="6"/>
  <c r="BE141" i="6"/>
  <c r="BE155" i="6"/>
  <c r="BE159" i="6"/>
  <c r="BE162" i="6"/>
  <c r="E50" i="6"/>
  <c r="BE105" i="6"/>
  <c r="BE117" i="6"/>
  <c r="BE118" i="6"/>
  <c r="BE113" i="6"/>
  <c r="BE121" i="6"/>
  <c r="BE122" i="6"/>
  <c r="BE124" i="6"/>
  <c r="BE127" i="6"/>
  <c r="BE131" i="6"/>
  <c r="BE136" i="6"/>
  <c r="BE154" i="6"/>
  <c r="BE92" i="6"/>
  <c r="BE126" i="6"/>
  <c r="BE139" i="6"/>
  <c r="BE144" i="6"/>
  <c r="BE153" i="6"/>
  <c r="BK83" i="5"/>
  <c r="J83" i="5"/>
  <c r="J60" i="5"/>
  <c r="BE94" i="6"/>
  <c r="BE99" i="6"/>
  <c r="BE108" i="6"/>
  <c r="BE115" i="6"/>
  <c r="BE116" i="6"/>
  <c r="BE128" i="6"/>
  <c r="BE130" i="6"/>
  <c r="BE145" i="6"/>
  <c r="BE146" i="6"/>
  <c r="BE151" i="6"/>
  <c r="BE156" i="6"/>
  <c r="BE93" i="6"/>
  <c r="BE104" i="6"/>
  <c r="BE135" i="6"/>
  <c r="BE148" i="6"/>
  <c r="BE101" i="6"/>
  <c r="BE111" i="6"/>
  <c r="BE133" i="6"/>
  <c r="BE137" i="6"/>
  <c r="BE150" i="6"/>
  <c r="BE98" i="6"/>
  <c r="BE106" i="6"/>
  <c r="BE123" i="6"/>
  <c r="BE132" i="6"/>
  <c r="BE138" i="6"/>
  <c r="BE147" i="6"/>
  <c r="J52" i="5"/>
  <c r="F79" i="5"/>
  <c r="BE92" i="5"/>
  <c r="BE93" i="5"/>
  <c r="BE96" i="5"/>
  <c r="E72" i="5"/>
  <c r="BE87" i="5"/>
  <c r="BE91" i="5"/>
  <c r="BE88" i="5"/>
  <c r="BE89" i="5"/>
  <c r="BE94" i="5"/>
  <c r="BE100" i="5"/>
  <c r="BE102" i="5"/>
  <c r="BE97" i="5"/>
  <c r="BE86" i="5"/>
  <c r="BE98" i="5"/>
  <c r="BE103" i="5"/>
  <c r="BE90" i="5"/>
  <c r="BE99" i="5"/>
  <c r="BE95" i="5"/>
  <c r="BE85" i="5"/>
  <c r="F84" i="4"/>
  <c r="BE91" i="4"/>
  <c r="BK110" i="3"/>
  <c r="J110" i="3" s="1"/>
  <c r="J66" i="3" s="1"/>
  <c r="BE97" i="4"/>
  <c r="BE105" i="4"/>
  <c r="BE107" i="4"/>
  <c r="BE115" i="4"/>
  <c r="J91" i="3"/>
  <c r="J61" i="3"/>
  <c r="J52" i="4"/>
  <c r="E77" i="4"/>
  <c r="BE93" i="4"/>
  <c r="BE104" i="4"/>
  <c r="BE106" i="4"/>
  <c r="BE110" i="4"/>
  <c r="BE113" i="4"/>
  <c r="BE100" i="4"/>
  <c r="BE102" i="4"/>
  <c r="BE119" i="4"/>
  <c r="BE94" i="4"/>
  <c r="BE111" i="4"/>
  <c r="BE127" i="4"/>
  <c r="BE89" i="4"/>
  <c r="BE99" i="4"/>
  <c r="BE109" i="4"/>
  <c r="BE125" i="4"/>
  <c r="BE121" i="4"/>
  <c r="BE112" i="4"/>
  <c r="BE117" i="4"/>
  <c r="BE90" i="4"/>
  <c r="BE96" i="4"/>
  <c r="BE123" i="4"/>
  <c r="BE128" i="4"/>
  <c r="BE114" i="4"/>
  <c r="BE92" i="4"/>
  <c r="BE98" i="4"/>
  <c r="BE101" i="4"/>
  <c r="BE103" i="4"/>
  <c r="BE126" i="4"/>
  <c r="BE105" i="3"/>
  <c r="BE118" i="3"/>
  <c r="J93" i="2"/>
  <c r="J61" i="2" s="1"/>
  <c r="BE125" i="3"/>
  <c r="BE130" i="3"/>
  <c r="J52" i="3"/>
  <c r="BE115" i="3"/>
  <c r="BE127" i="3"/>
  <c r="BE140" i="3"/>
  <c r="F55" i="3"/>
  <c r="BE128" i="3"/>
  <c r="BE141" i="3"/>
  <c r="E79" i="3"/>
  <c r="BE129" i="3"/>
  <c r="BE132" i="3"/>
  <c r="BE100" i="3"/>
  <c r="BE114" i="3"/>
  <c r="BE124" i="3"/>
  <c r="BE133" i="3"/>
  <c r="BE136" i="3"/>
  <c r="BE94" i="3"/>
  <c r="BE98" i="3"/>
  <c r="BE101" i="3"/>
  <c r="BE106" i="3"/>
  <c r="BE109" i="3"/>
  <c r="BE135" i="3"/>
  <c r="BE139" i="3"/>
  <c r="BE102" i="3"/>
  <c r="BE107" i="3"/>
  <c r="BE112" i="3"/>
  <c r="BE134" i="3"/>
  <c r="BE137" i="3"/>
  <c r="BE92" i="3"/>
  <c r="BE97" i="3"/>
  <c r="BE111" i="3"/>
  <c r="BE120" i="3"/>
  <c r="BE122" i="3"/>
  <c r="BE138" i="3"/>
  <c r="BE104" i="3"/>
  <c r="BE117" i="3"/>
  <c r="BE119" i="3"/>
  <c r="BE123" i="3"/>
  <c r="BE93" i="3"/>
  <c r="BE103" i="3"/>
  <c r="BE116" i="3"/>
  <c r="BE121" i="3"/>
  <c r="E81" i="2"/>
  <c r="BE157" i="2"/>
  <c r="BE208" i="2"/>
  <c r="BE255" i="2"/>
  <c r="BE257" i="2"/>
  <c r="BE282" i="2"/>
  <c r="BE293" i="2"/>
  <c r="BE294" i="2"/>
  <c r="BE309" i="2"/>
  <c r="BE364" i="2"/>
  <c r="BE388" i="2"/>
  <c r="BE142" i="2"/>
  <c r="J85" i="2"/>
  <c r="BE96" i="2"/>
  <c r="BE289" i="2"/>
  <c r="BE292" i="2"/>
  <c r="BE301" i="2"/>
  <c r="BE321" i="2"/>
  <c r="BE354" i="2"/>
  <c r="BE381" i="2"/>
  <c r="BE104" i="2"/>
  <c r="BE116" i="2"/>
  <c r="BE193" i="2"/>
  <c r="BE212" i="2"/>
  <c r="BE231" i="2"/>
  <c r="BE239" i="2"/>
  <c r="BE244" i="2"/>
  <c r="BE261" i="2"/>
  <c r="BE305" i="2"/>
  <c r="BE356" i="2"/>
  <c r="BE361" i="2"/>
  <c r="F55" i="2"/>
  <c r="BE130" i="2"/>
  <c r="BE173" i="2"/>
  <c r="BE179" i="2"/>
  <c r="BE279" i="2"/>
  <c r="BE290" i="2"/>
  <c r="BE336" i="2"/>
  <c r="BE343" i="2"/>
  <c r="BE352" i="2"/>
  <c r="BE278" i="2"/>
  <c r="BE311" i="2"/>
  <c r="BE315" i="2"/>
  <c r="BE94" i="2"/>
  <c r="BE118" i="2"/>
  <c r="BE247" i="2"/>
  <c r="BE347" i="2"/>
  <c r="BE162" i="2"/>
  <c r="BE167" i="2"/>
  <c r="BE218" i="2"/>
  <c r="BE227" i="2"/>
  <c r="BE265" i="2"/>
  <c r="BE274" i="2"/>
  <c r="BE297" i="2"/>
  <c r="BE319" i="2"/>
  <c r="BE328" i="2"/>
  <c r="BE112" i="2"/>
  <c r="BE144" i="2"/>
  <c r="BE170" i="2"/>
  <c r="BE229" i="2"/>
  <c r="BE233" i="2"/>
  <c r="BE236" i="2"/>
  <c r="BE242" i="2"/>
  <c r="BE251" i="2"/>
  <c r="BE325" i="2"/>
  <c r="BE340" i="2"/>
  <c r="BE149" i="2"/>
  <c r="BE183" i="2"/>
  <c r="BE221" i="2"/>
  <c r="BE288" i="2"/>
  <c r="BE291" i="2"/>
  <c r="BE317" i="2"/>
  <c r="BE332" i="2"/>
  <c r="BE349" i="2"/>
  <c r="BE222" i="2"/>
  <c r="BE259" i="2"/>
  <c r="BE286" i="2"/>
  <c r="J36" i="6"/>
  <c r="AW60" i="1" s="1"/>
  <c r="F37" i="9"/>
  <c r="BD63" i="1" s="1"/>
  <c r="F36" i="8"/>
  <c r="BC62" i="1"/>
  <c r="F35" i="3"/>
  <c r="BB56" i="1" s="1"/>
  <c r="F34" i="8"/>
  <c r="BA62" i="1" s="1"/>
  <c r="F37" i="5"/>
  <c r="BD58" i="1" s="1"/>
  <c r="F34" i="9"/>
  <c r="BA63" i="1" s="1"/>
  <c r="F35" i="10"/>
  <c r="BB64" i="1" s="1"/>
  <c r="F34" i="5"/>
  <c r="BA58" i="1"/>
  <c r="J34" i="8"/>
  <c r="AW62" i="1" s="1"/>
  <c r="F37" i="8"/>
  <c r="BD62" i="1" s="1"/>
  <c r="J34" i="10"/>
  <c r="AW64" i="1" s="1"/>
  <c r="AS54" i="1"/>
  <c r="J36" i="7"/>
  <c r="AW61" i="1"/>
  <c r="F36" i="6"/>
  <c r="BA60" i="1" s="1"/>
  <c r="F37" i="10"/>
  <c r="BD64" i="1"/>
  <c r="F34" i="3"/>
  <c r="BA56" i="1"/>
  <c r="F36" i="7"/>
  <c r="BA61" i="1"/>
  <c r="F36" i="5"/>
  <c r="BC58" i="1"/>
  <c r="F36" i="10"/>
  <c r="BC64" i="1"/>
  <c r="J34" i="4"/>
  <c r="AW57" i="1" s="1"/>
  <c r="F37" i="6"/>
  <c r="BB60" i="1"/>
  <c r="F37" i="7"/>
  <c r="BB61" i="1"/>
  <c r="F34" i="4"/>
  <c r="BA57" i="1"/>
  <c r="F35" i="4"/>
  <c r="BB57" i="1"/>
  <c r="F36" i="2"/>
  <c r="BC55" i="1" s="1"/>
  <c r="F39" i="6"/>
  <c r="BD60" i="1" s="1"/>
  <c r="F35" i="5"/>
  <c r="BB58" i="1"/>
  <c r="F35" i="2"/>
  <c r="BB55" i="1" s="1"/>
  <c r="F38" i="7"/>
  <c r="BC61" i="1"/>
  <c r="F35" i="9"/>
  <c r="BB63" i="1"/>
  <c r="F34" i="2"/>
  <c r="BA55" i="1" s="1"/>
  <c r="F37" i="2"/>
  <c r="BD55" i="1" s="1"/>
  <c r="F36" i="4"/>
  <c r="BC57" i="1"/>
  <c r="F37" i="4"/>
  <c r="BD57" i="1"/>
  <c r="F35" i="8"/>
  <c r="BB62" i="1"/>
  <c r="F38" i="6"/>
  <c r="BC60" i="1"/>
  <c r="F34" i="10"/>
  <c r="BA64" i="1" s="1"/>
  <c r="F36" i="3"/>
  <c r="BC56" i="1" s="1"/>
  <c r="J34" i="2"/>
  <c r="AW55" i="1"/>
  <c r="J34" i="3"/>
  <c r="AW56" i="1"/>
  <c r="F39" i="7"/>
  <c r="BD61" i="1"/>
  <c r="J34" i="5"/>
  <c r="AW58" i="1"/>
  <c r="F36" i="9"/>
  <c r="BC63" i="1" s="1"/>
  <c r="J34" i="9"/>
  <c r="AW63" i="1" s="1"/>
  <c r="F37" i="3"/>
  <c r="BD56" i="1"/>
  <c r="J145" i="7" l="1"/>
  <c r="J75" i="7" s="1"/>
  <c r="J91" i="6"/>
  <c r="J65" i="6" s="1"/>
  <c r="J250" i="2"/>
  <c r="J66" i="2" s="1"/>
  <c r="BK87" i="4"/>
  <c r="J87" i="4" s="1"/>
  <c r="J59" i="4" s="1"/>
  <c r="P104" i="7"/>
  <c r="P103" i="7" s="1"/>
  <c r="AU61" i="1" s="1"/>
  <c r="AU59" i="1" s="1"/>
  <c r="T104" i="7"/>
  <c r="P88" i="10"/>
  <c r="P87" i="10" s="1"/>
  <c r="AU64" i="1" s="1"/>
  <c r="T90" i="3"/>
  <c r="T89" i="3" s="1"/>
  <c r="R94" i="8"/>
  <c r="R104" i="7"/>
  <c r="P87" i="4"/>
  <c r="AU57" i="1" s="1"/>
  <c r="P249" i="2"/>
  <c r="T87" i="4"/>
  <c r="R152" i="7"/>
  <c r="BK94" i="8"/>
  <c r="J94" i="8" s="1"/>
  <c r="J59" i="8" s="1"/>
  <c r="T152" i="7"/>
  <c r="P94" i="8"/>
  <c r="AU62" i="1"/>
  <c r="P152" i="7"/>
  <c r="BK152" i="7"/>
  <c r="J152" i="7"/>
  <c r="J78" i="7" s="1"/>
  <c r="R88" i="10"/>
  <c r="R87" i="10" s="1"/>
  <c r="R92" i="2"/>
  <c r="R91" i="2"/>
  <c r="R87" i="4"/>
  <c r="T92" i="2"/>
  <c r="T91" i="2" s="1"/>
  <c r="P82" i="5"/>
  <c r="AU58" i="1"/>
  <c r="T82" i="5"/>
  <c r="T88" i="10"/>
  <c r="T87" i="10" s="1"/>
  <c r="P90" i="3"/>
  <c r="P89" i="3" s="1"/>
  <c r="AU56" i="1" s="1"/>
  <c r="T139" i="7"/>
  <c r="T103" i="7" s="1"/>
  <c r="BK92" i="2"/>
  <c r="J92" i="2" s="1"/>
  <c r="J60" i="2" s="1"/>
  <c r="P92" i="2"/>
  <c r="P91" i="2"/>
  <c r="AU55" i="1"/>
  <c r="R95" i="3"/>
  <c r="R90" i="3"/>
  <c r="R89" i="3" s="1"/>
  <c r="BK95" i="3"/>
  <c r="BK90" i="3" s="1"/>
  <c r="J90" i="3" s="1"/>
  <c r="J60" i="3" s="1"/>
  <c r="J95" i="3"/>
  <c r="J62" i="3" s="1"/>
  <c r="BK104" i="7"/>
  <c r="J104" i="7" s="1"/>
  <c r="J64" i="7" s="1"/>
  <c r="BK88" i="10"/>
  <c r="BK87" i="10"/>
  <c r="J87" i="10"/>
  <c r="J59" i="10" s="1"/>
  <c r="J82" i="9"/>
  <c r="J60" i="9" s="1"/>
  <c r="BK89" i="6"/>
  <c r="J89" i="6"/>
  <c r="J63" i="6" s="1"/>
  <c r="BK82" i="5"/>
  <c r="J82" i="5" s="1"/>
  <c r="J59" i="5" s="1"/>
  <c r="F33" i="8"/>
  <c r="AZ62" i="1"/>
  <c r="J33" i="4"/>
  <c r="AV57" i="1" s="1"/>
  <c r="AT57" i="1" s="1"/>
  <c r="BB59" i="1"/>
  <c r="AX59" i="1"/>
  <c r="BC59" i="1"/>
  <c r="AY59" i="1"/>
  <c r="F33" i="3"/>
  <c r="AZ56" i="1" s="1"/>
  <c r="J30" i="9"/>
  <c r="AG63" i="1"/>
  <c r="F35" i="7"/>
  <c r="AZ61" i="1" s="1"/>
  <c r="J35" i="6"/>
  <c r="AV60" i="1" s="1"/>
  <c r="AT60" i="1" s="1"/>
  <c r="J30" i="4"/>
  <c r="AG57" i="1"/>
  <c r="BD59" i="1"/>
  <c r="J33" i="10"/>
  <c r="AV64" i="1"/>
  <c r="AT64" i="1"/>
  <c r="J33" i="9"/>
  <c r="AV63" i="1"/>
  <c r="AT63" i="1" s="1"/>
  <c r="F33" i="9"/>
  <c r="AZ63" i="1" s="1"/>
  <c r="J33" i="3"/>
  <c r="AV56" i="1" s="1"/>
  <c r="AT56" i="1" s="1"/>
  <c r="J33" i="2"/>
  <c r="AV55" i="1" s="1"/>
  <c r="AT55" i="1" s="1"/>
  <c r="F35" i="6"/>
  <c r="AZ60" i="1" s="1"/>
  <c r="F33" i="10"/>
  <c r="AZ64" i="1" s="1"/>
  <c r="F33" i="2"/>
  <c r="AZ55" i="1" s="1"/>
  <c r="F33" i="4"/>
  <c r="AZ57" i="1" s="1"/>
  <c r="BA59" i="1"/>
  <c r="AW59" i="1"/>
  <c r="F33" i="5"/>
  <c r="AZ58" i="1"/>
  <c r="J33" i="8"/>
  <c r="AV62" i="1" s="1"/>
  <c r="AT62" i="1" s="1"/>
  <c r="J33" i="5"/>
  <c r="AV58" i="1"/>
  <c r="AT58" i="1" s="1"/>
  <c r="J35" i="7"/>
  <c r="AV61" i="1" s="1"/>
  <c r="AT61" i="1" s="1"/>
  <c r="BK91" i="2" l="1"/>
  <c r="J91" i="2" s="1"/>
  <c r="J30" i="2" s="1"/>
  <c r="AG55" i="1" s="1"/>
  <c r="R103" i="7"/>
  <c r="BK103" i="7"/>
  <c r="J103" i="7"/>
  <c r="J88" i="10"/>
  <c r="J60" i="10"/>
  <c r="AN63" i="1"/>
  <c r="J39" i="9"/>
  <c r="AN57" i="1"/>
  <c r="J39" i="4"/>
  <c r="BK89" i="3"/>
  <c r="J89" i="3"/>
  <c r="J30" i="3" s="1"/>
  <c r="AG56" i="1" s="1"/>
  <c r="AN56" i="1" s="1"/>
  <c r="AN55" i="1"/>
  <c r="J59" i="2"/>
  <c r="J39" i="2"/>
  <c r="J30" i="5"/>
  <c r="AG58" i="1"/>
  <c r="AN58" i="1"/>
  <c r="BA54" i="1"/>
  <c r="AW54" i="1"/>
  <c r="AK30" i="1" s="1"/>
  <c r="J32" i="7"/>
  <c r="AG61" i="1" s="1"/>
  <c r="J32" i="6"/>
  <c r="AG60" i="1" s="1"/>
  <c r="AZ59" i="1"/>
  <c r="AV59" i="1"/>
  <c r="AT59" i="1"/>
  <c r="AU54" i="1"/>
  <c r="BD54" i="1"/>
  <c r="W33" i="1" s="1"/>
  <c r="J30" i="10"/>
  <c r="AG64" i="1"/>
  <c r="BC54" i="1"/>
  <c r="AY54" i="1" s="1"/>
  <c r="J30" i="8"/>
  <c r="AG62" i="1"/>
  <c r="BB54" i="1"/>
  <c r="AX54" i="1" s="1"/>
  <c r="J39" i="10" l="1"/>
  <c r="J39" i="8"/>
  <c r="J41" i="7"/>
  <c r="J63" i="7"/>
  <c r="J41" i="6"/>
  <c r="AN60" i="1"/>
  <c r="J39" i="5"/>
  <c r="J39" i="3"/>
  <c r="J59" i="3"/>
  <c r="AN64" i="1"/>
  <c r="AN61" i="1"/>
  <c r="AN62" i="1"/>
  <c r="W30" i="1"/>
  <c r="AZ54" i="1"/>
  <c r="AV54" i="1"/>
  <c r="AK29" i="1" s="1"/>
  <c r="W31" i="1"/>
  <c r="AG59" i="1"/>
  <c r="W32" i="1"/>
  <c r="AN59" i="1" l="1"/>
  <c r="W29" i="1"/>
  <c r="AT54" i="1"/>
  <c r="AG54" i="1"/>
  <c r="AK26" i="1" s="1"/>
  <c r="AK35" i="1" s="1"/>
  <c r="AN54" i="1" l="1"/>
</calcChain>
</file>

<file path=xl/sharedStrings.xml><?xml version="1.0" encoding="utf-8"?>
<sst xmlns="http://schemas.openxmlformats.org/spreadsheetml/2006/main" count="9839" uniqueCount="1602">
  <si>
    <t>Export Komplet</t>
  </si>
  <si>
    <t>VZ</t>
  </si>
  <si>
    <t>2.0</t>
  </si>
  <si>
    <t>ZAMOK</t>
  </si>
  <si>
    <t>False</t>
  </si>
  <si>
    <t>{e6358c65-ef32-46e8-9ff1-70d9e7d8de0f}</t>
  </si>
  <si>
    <t>0,01</t>
  </si>
  <si>
    <t>21</t>
  </si>
  <si>
    <t>12</t>
  </si>
  <si>
    <t>REKAPITULACE STAVBY</t>
  </si>
  <si>
    <t>v ---  níže se nacházejí doplnkové a pomocné údaje k sestavám  --- v</t>
  </si>
  <si>
    <t>Návod na vyplnění</t>
  </si>
  <si>
    <t>0,001</t>
  </si>
  <si>
    <t>Kód:</t>
  </si>
  <si>
    <t>T25</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</si>
  <si>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</si>
  <si>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</si>
  <si>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Menza pro studenty a zaměstnance v budově MFF UK - Malostranské náměstí</t>
  </si>
  <si>
    <t>KSO:</t>
  </si>
  <si>
    <t/>
  </si>
  <si>
    <t>CC-CZ:</t>
  </si>
  <si>
    <t>Místo:</t>
  </si>
  <si>
    <t>Malostranské náměstí</t>
  </si>
  <si>
    <t>Datum:</t>
  </si>
  <si>
    <t>29. 4. 2024</t>
  </si>
  <si>
    <t>Zadavatel:</t>
  </si>
  <si>
    <t>IČ:</t>
  </si>
  <si>
    <t>Univerzita Karlova</t>
  </si>
  <si>
    <t>DIČ:</t>
  </si>
  <si>
    <t>Uchazeč:</t>
  </si>
  <si>
    <t>Vyplň údaj</t>
  </si>
  <si>
    <t>Projektant:</t>
  </si>
  <si>
    <t>ISONOE INVEST a.s.</t>
  </si>
  <si>
    <t>True</t>
  </si>
  <si>
    <t>Zpracovatel:</t>
  </si>
  <si>
    <t>Jaroslav Kudláček</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</si>
  <si>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</si>
  <si>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</si>
  <si>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</si>
  <si>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</si>
  <si>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</si>
  <si>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</si>
  <si>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</si>
  <si>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</si>
  <si>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</si>
  <si>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</si>
  <si>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</si>
  <si>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</si>
  <si>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</si>
  <si>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</si>
  <si>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</si>
  <si>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</si>
  <si>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</si>
  <si>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</si>
  <si>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</si>
  <si>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</si>
  <si>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</si>
  <si>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</si>
  <si>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</si>
  <si>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</si>
  <si>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</si>
  <si>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</si>
  <si>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</si>
  <si>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</si>
  <si>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</si>
  <si>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</si>
  <si>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</si>
  <si>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</si>
  <si>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</si>
  <si>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</si>
  <si>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</si>
  <si>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</si>
  <si>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</si>
  <si>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</si>
  <si>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</si>
  <si>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</si>
  <si>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</si>
  <si>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t>
  </si>
  <si>
    <t>Stavební část</t>
  </si>
  <si>
    <t>STA</t>
  </si>
  <si>
    <t>1</t>
  </si>
  <si>
    <t>{bc68814c-23a3-4d97-821b-4cd67dd26164}</t>
  </si>
  <si>
    <t>2</t>
  </si>
  <si>
    <t>SO 02</t>
  </si>
  <si>
    <t>Elektro</t>
  </si>
  <si>
    <t>{709be087-0f4f-49c7-92b2-8fa2c8dfa139}</t>
  </si>
  <si>
    <t>SO 03</t>
  </si>
  <si>
    <t>ZTI</t>
  </si>
  <si>
    <t>{fce70021-05ec-48a9-a14f-a5b9eab10c28}</t>
  </si>
  <si>
    <t>SO 04</t>
  </si>
  <si>
    <t>Vytápění</t>
  </si>
  <si>
    <t>{987f433e-b074-45d0-864f-7a7e21d935fe}</t>
  </si>
  <si>
    <t>SO 05</t>
  </si>
  <si>
    <t>VZT</t>
  </si>
  <si>
    <t>{1baaf344-1a9b-4e20-a1c5-542db93e66d1}</t>
  </si>
  <si>
    <t>D.1.4.d.4</t>
  </si>
  <si>
    <t>Soupis dílů (NECENIT)</t>
  </si>
  <si>
    <t>Soupis</t>
  </si>
  <si>
    <t>{6581ec57-4b72-4340-aa63-1438aa6eea98}</t>
  </si>
  <si>
    <t>SO 05.1</t>
  </si>
  <si>
    <t>VZT - soupis prací</t>
  </si>
  <si>
    <t>{51af5ea6-b379-4584-8dbd-6239a867f7c4}</t>
  </si>
  <si>
    <t>SO 06</t>
  </si>
  <si>
    <t>GASTRO</t>
  </si>
  <si>
    <t>{6b8a94b8-83ab-4528-bb37-10028d70ecf5}</t>
  </si>
  <si>
    <t>SO 07</t>
  </si>
  <si>
    <t>Mobiliář</t>
  </si>
  <si>
    <t>{57aae8b5-92ed-4d65-a9fa-16d998a360b3}</t>
  </si>
  <si>
    <t>VRN</t>
  </si>
  <si>
    <t>Vedlejší rozpočtové náklady</t>
  </si>
  <si>
    <t>{15be7152-1321-4230-a73f-8ee73aacebef}</t>
  </si>
  <si>
    <t>KRYCÍ LIST SOUPISU PRACÍ</t>
  </si>
  <si>
    <t>Objekt:</t>
  </si>
  <si>
    <t>SO 01 - Stavební část</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</si>
  <si>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</si>
  <si>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</si>
  <si>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</si>
  <si>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</si>
  <si>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</si>
  <si>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</si>
  <si>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</si>
  <si>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</si>
  <si>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</si>
  <si>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</si>
  <si>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763 - Konstrukce suché výstavby</t>
  </si>
  <si>
    <t xml:space="preserve">    766 - Konstrukce truhlářské</t>
  </si>
  <si>
    <t xml:space="preserve">    771 - Podlahy z dlaždic</t>
  </si>
  <si>
    <t xml:space="preserve">    781 - Dokončovací práce - obklady</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</si>
  <si>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</si>
  <si>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</si>
  <si>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</si>
  <si>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</si>
  <si>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</si>
  <si>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</si>
  <si>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</si>
  <si>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</si>
  <si>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</si>
  <si>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</si>
  <si>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</si>
  <si>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</si>
  <si>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</si>
  <si>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</si>
  <si>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</si>
  <si>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</si>
  <si>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</si>
  <si>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</si>
  <si>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</si>
  <si>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</si>
  <si>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</si>
  <si>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611131100</t>
  </si>
  <si>
    <t>Podkladní a spojovací vrstva vnitřních omítaných ploch vápenný postřik nanášený ručně celoplošně stropů</t>
  </si>
  <si>
    <t>m2</t>
  </si>
  <si>
    <t>CS ÚRS 2024 01</t>
  </si>
  <si>
    <t>4</t>
  </si>
  <si>
    <t>-1397157802</t>
  </si>
  <si>
    <t>Online PSC</t>
  </si>
  <si>
    <t>https://podminky.urs.cz/item/CS_URS_2024_01/611131100</t>
  </si>
  <si>
    <t>611311143</t>
  </si>
  <si>
    <t>Omítka vápenná vnitřních ploch nanášená ručně dvouvrstvá štuková, tloušťky jádrové omítky do 10 mm a tloušťky štuku do 3 mm vodorovných konstrukcí kleneb nebo skořepin</t>
  </si>
  <si>
    <t>1875663657</t>
  </si>
  <si>
    <t>https://podminky.urs.cz/item/CS_URS_2024_01/611311143</t>
  </si>
  <si>
    <t>VV</t>
  </si>
  <si>
    <t>sanace</t>
  </si>
  <si>
    <t>poz. 2.2</t>
  </si>
  <si>
    <t>poz 2.3</t>
  </si>
  <si>
    <t>20</t>
  </si>
  <si>
    <t>Součet</t>
  </si>
  <si>
    <t>3</t>
  </si>
  <si>
    <t>611311191</t>
  </si>
  <si>
    <t>Omítka vápenná vnitřních ploch nanášená ručně Příplatek k cenám za každých dalších i započatých 5 mm tloušťky jádrové omítky přes 10 mm stropů</t>
  </si>
  <si>
    <t>-465521218</t>
  </si>
  <si>
    <t>https://podminky.urs.cz/item/CS_URS_2024_01/611311191</t>
  </si>
  <si>
    <t>611321143</t>
  </si>
  <si>
    <t>Omítka vápenocementová vnitřních ploch nanášená ručně dvouvrstvá, tloušťky jádrové omítky do 10 mm a tloušťky štuku do 3 mm štuková vodorovných konstrukcí kleneb nebo skořepin</t>
  </si>
  <si>
    <t>966318303</t>
  </si>
  <si>
    <t>https://podminky.urs.cz/item/CS_URS_2024_01/611321143</t>
  </si>
  <si>
    <t>S-109</t>
  </si>
  <si>
    <t>5,7*9</t>
  </si>
  <si>
    <t>5</t>
  </si>
  <si>
    <t>611321191</t>
  </si>
  <si>
    <t>Omítka vápenocementová vnitřních ploch nanášená ručně Příplatek k cenám za každých dalších i započatých 5 mm tloušťky omítky přes 10 mm stropů</t>
  </si>
  <si>
    <t>-2009987512</t>
  </si>
  <si>
    <t>https://podminky.urs.cz/item/CS_URS_2024_01/611321191</t>
  </si>
  <si>
    <t>612131100</t>
  </si>
  <si>
    <t>Podkladní a spojovací vrstva vnitřních omítaných ploch vápenný postřik nanášený ručně celoplošně stěn</t>
  </si>
  <si>
    <t>1749189805</t>
  </si>
  <si>
    <t>https://podminky.urs.cz/item/CS_URS_2024_01/612131100</t>
  </si>
  <si>
    <t>poz. 2.1</t>
  </si>
  <si>
    <t>8,24*3</t>
  </si>
  <si>
    <t>poz. 2.3</t>
  </si>
  <si>
    <t>(3,35+2,71+3,35+2,71)*2,7</t>
  </si>
  <si>
    <t>poz. 1.1</t>
  </si>
  <si>
    <t>35</t>
  </si>
  <si>
    <t>poz 1.2</t>
  </si>
  <si>
    <t>7</t>
  </si>
  <si>
    <t>612311141</t>
  </si>
  <si>
    <t>Omítka vápenná vnitřních ploch nanášená ručně dvouvrstvá štuková, tloušťky jádrové omítky do 10 mm a tloušťky štuku do 3 mm svislých konstrukcí stěn</t>
  </si>
  <si>
    <t>655870117</t>
  </si>
  <si>
    <t>https://podminky.urs.cz/item/CS_URS_2024_01/612311141</t>
  </si>
  <si>
    <t>8</t>
  </si>
  <si>
    <t>612311191</t>
  </si>
  <si>
    <t>Omítka vápenná vnitřních ploch nanášená ručně Příplatek k cenám za každých dalších i započatých 5 mm tloušťky jádrové omítky přes 10 mm stěn</t>
  </si>
  <si>
    <t>-1342784376</t>
  </si>
  <si>
    <t>https://podminky.urs.cz/item/CS_URS_2024_01/612311191</t>
  </si>
  <si>
    <t>9</t>
  </si>
  <si>
    <t>612321121</t>
  </si>
  <si>
    <t>Omítka vápenocementová vnitřních ploch nanášená ručně jednovrstvá, tloušťky do 10 mm hladká svislých konstrukcí stěn</t>
  </si>
  <si>
    <t>-174339936</t>
  </si>
  <si>
    <t>https://podminky.urs.cz/item/CS_URS_2024_01/612321121</t>
  </si>
  <si>
    <t>omítka pod obklad</t>
  </si>
  <si>
    <t>S-108, 109</t>
  </si>
  <si>
    <t>35,8*1,8</t>
  </si>
  <si>
    <t>10</t>
  </si>
  <si>
    <t>612321141</t>
  </si>
  <si>
    <t>Omítka vápenocementová vnitřních ploch nanášená ručně dvouvrstvá, tloušťky jádrové omítky do 10 mm a tloušťky štuku do 3 mm štuková svislých konstrukcí stěn</t>
  </si>
  <si>
    <t>-453317454</t>
  </si>
  <si>
    <t>https://podminky.urs.cz/item/CS_URS_2024_01/612321141</t>
  </si>
  <si>
    <t>S-101</t>
  </si>
  <si>
    <t>24,2*1,2</t>
  </si>
  <si>
    <t>19*2</t>
  </si>
  <si>
    <t>15</t>
  </si>
  <si>
    <t>11</t>
  </si>
  <si>
    <t>612321191</t>
  </si>
  <si>
    <t>Omítka vápenocementová vnitřních ploch nanášená ručně Příplatek k cenám za každých dalších i započatých 5 mm tloušťky omítky přes 10 mm stěn</t>
  </si>
  <si>
    <t>-1033538609</t>
  </si>
  <si>
    <t>https://podminky.urs.cz/item/CS_URS_2024_01/612321191</t>
  </si>
  <si>
    <t>82,04*2</t>
  </si>
  <si>
    <t>64,44*2</t>
  </si>
  <si>
    <t>632451232</t>
  </si>
  <si>
    <t>Potěr cementový samonivelační litý tř. C 25, tl. přes 35 do 40 mm</t>
  </si>
  <si>
    <t>-1396863006</t>
  </si>
  <si>
    <t>https://podminky.urs.cz/item/CS_URS_2024_01/632451232</t>
  </si>
  <si>
    <t>39,9</t>
  </si>
  <si>
    <t>Ostatní konstrukce a práce, bourání</t>
  </si>
  <si>
    <t>13</t>
  </si>
  <si>
    <t>949101111</t>
  </si>
  <si>
    <t>Lešení pomocné pracovní pro objekty pozemních staveb pro zatížení do 150 kg/m2, o výšce lešeňové podlahy do 1,9 m</t>
  </si>
  <si>
    <t>-1657085102</t>
  </si>
  <si>
    <t>https://podminky.urs.cz/item/CS_URS_2024_01/949101111</t>
  </si>
  <si>
    <t>291,95</t>
  </si>
  <si>
    <t>14</t>
  </si>
  <si>
    <t>952901111</t>
  </si>
  <si>
    <t>Vyčištění budov nebo objektů před předáním do užívání budov bytové nebo občanské výstavby, světlé výšky podlaží do 4 m</t>
  </si>
  <si>
    <t>1991083995</t>
  </si>
  <si>
    <t>https://podminky.urs.cz/item/CS_URS_2024_01/952901111</t>
  </si>
  <si>
    <t>291,95+50</t>
  </si>
  <si>
    <t>962031132</t>
  </si>
  <si>
    <t>Bourání příček nebo přizdívek z cihel pálených plných nebo dutých, tl. do 100 mm</t>
  </si>
  <si>
    <t>-1089849717</t>
  </si>
  <si>
    <t>https://podminky.urs.cz/item/CS_URS_2024_01/962031132</t>
  </si>
  <si>
    <t>1,2*2,1</t>
  </si>
  <si>
    <t>3,6*2,1</t>
  </si>
  <si>
    <t>16</t>
  </si>
  <si>
    <t>965081213</t>
  </si>
  <si>
    <t>Bourání podlah z dlaždic bez podkladního lože nebo mazaniny, s jakoukoliv výplní spár keramických nebo xylolitových tl. do 10 mm, plochy přes 1 m2</t>
  </si>
  <si>
    <t>-429136783</t>
  </si>
  <si>
    <t>https://podminky.urs.cz/item/CS_URS_2024_01/965081213</t>
  </si>
  <si>
    <t>37,56</t>
  </si>
  <si>
    <t>17</t>
  </si>
  <si>
    <t>978011191</t>
  </si>
  <si>
    <t>Otlučení vápenných nebo vápenocementových omítek vnitřních ploch stropů, v rozsahu přes 50 do 100 %</t>
  </si>
  <si>
    <t>-312853644</t>
  </si>
  <si>
    <t>https://podminky.urs.cz/item/CS_URS_2024_01/978011191</t>
  </si>
  <si>
    <t>18</t>
  </si>
  <si>
    <t>978013191</t>
  </si>
  <si>
    <t>Otlučení vápenných nebo vápenocementových omítek vnitřních ploch stěn s vyškrabáním spar, s očištěním zdiva, v rozsahu přes 50 do 100 %</t>
  </si>
  <si>
    <t>-641308689</t>
  </si>
  <si>
    <t>https://podminky.urs.cz/item/CS_URS_2024_01/978013191</t>
  </si>
  <si>
    <t>19</t>
  </si>
  <si>
    <t>978059541</t>
  </si>
  <si>
    <t>Odsekání obkladů stěn včetně otlučení podkladní omítky až na zdivo z obkládaček vnitřních, z jakýchkoliv materiálů, plochy přes 1 m2</t>
  </si>
  <si>
    <t>868292509</t>
  </si>
  <si>
    <t>https://podminky.urs.cz/item/CS_URS_2024_01/978059541</t>
  </si>
  <si>
    <t>45,18*1,8</t>
  </si>
  <si>
    <t>R911844</t>
  </si>
  <si>
    <t>Demontáž dveří, včetně likvidace</t>
  </si>
  <si>
    <t>kus</t>
  </si>
  <si>
    <t>449276070</t>
  </si>
  <si>
    <t>1 PP</t>
  </si>
  <si>
    <t>2 PP</t>
  </si>
  <si>
    <t>R911845</t>
  </si>
  <si>
    <t>Demontáž dveří, včetně zárubní a likvidace</t>
  </si>
  <si>
    <t>-599570333</t>
  </si>
  <si>
    <t>22</t>
  </si>
  <si>
    <t>R911890</t>
  </si>
  <si>
    <t>Demontáž stávajícího mobiliáře, včetně likvidace odpadu</t>
  </si>
  <si>
    <t>kpl</t>
  </si>
  <si>
    <t>-990257522</t>
  </si>
  <si>
    <t>23</t>
  </si>
  <si>
    <t>R964211</t>
  </si>
  <si>
    <t>Oprava historické dlažby (sanace) dle PD, očištění, výměna poškozené dlažby</t>
  </si>
  <si>
    <t>-1839686965</t>
  </si>
  <si>
    <t>očištění celé plochy dlažby (POSTUP ČIŠTĚNÍ ODSOUHLASIT S OPP)</t>
  </si>
  <si>
    <t>doplnění poškozené a chybějící dlažby z fundusu MFF</t>
  </si>
  <si>
    <t>dlažbu ukládat do totožněho materiálu jako je stávající dlažba</t>
  </si>
  <si>
    <t>195</t>
  </si>
  <si>
    <t>24</t>
  </si>
  <si>
    <t>R999099</t>
  </si>
  <si>
    <t>M+D Protipožární ucpávky pro všechny profese</t>
  </si>
  <si>
    <t>1404101144</t>
  </si>
  <si>
    <t>997</t>
  </si>
  <si>
    <t>Přesun sutě</t>
  </si>
  <si>
    <t>25</t>
  </si>
  <si>
    <t>997013153</t>
  </si>
  <si>
    <t>Vnitrostaveništní doprava suti a vybouraných hmot vodorovně do 50 m s naložením s omezením mechanizace pro budovy a haly výšky přes 9 do 12 m</t>
  </si>
  <si>
    <t>t</t>
  </si>
  <si>
    <t>949268912</t>
  </si>
  <si>
    <t>https://podminky.urs.cz/item/CS_URS_2024_01/997013153</t>
  </si>
  <si>
    <t>26</t>
  </si>
  <si>
    <t>997013501</t>
  </si>
  <si>
    <t>Odvoz suti a vybouraných hmot na skládku nebo meziskládku se složením, na vzdálenost do 1 km</t>
  </si>
  <si>
    <t>-1814978107</t>
  </si>
  <si>
    <t>https://podminky.urs.cz/item/CS_URS_2024_01/997013501</t>
  </si>
  <si>
    <t>27</t>
  </si>
  <si>
    <t>997013509</t>
  </si>
  <si>
    <t>Odvoz suti a vybouraných hmot na skládku nebo meziskládku se složením, na vzdálenost Příplatek k ceně za každý další započatý 1 km přes 1 km</t>
  </si>
  <si>
    <t>-1709508270</t>
  </si>
  <si>
    <t>https://podminky.urs.cz/item/CS_URS_2024_01/997013509</t>
  </si>
  <si>
    <t>20,998*34</t>
  </si>
  <si>
    <t>28</t>
  </si>
  <si>
    <t>997013603</t>
  </si>
  <si>
    <t>Poplatek za uložení stavebního odpadu na skládce (skládkovné) cihelného zatříděného do Katalogu odpadů pod kódem 17 01 02</t>
  </si>
  <si>
    <t>203134188</t>
  </si>
  <si>
    <t>https://podminky.urs.cz/item/CS_URS_2024_01/997013603</t>
  </si>
  <si>
    <t>1,824</t>
  </si>
  <si>
    <t>29</t>
  </si>
  <si>
    <t>997013607</t>
  </si>
  <si>
    <t>Poplatek za uložení stavebního odpadu na skládce (skládkovné) z tašek a keramických výrobků zatříděného do Katalogu odpadů pod kódem 17 01 03</t>
  </si>
  <si>
    <t>-1068849106</t>
  </si>
  <si>
    <t>https://podminky.urs.cz/item/CS_URS_2024_01/997013607</t>
  </si>
  <si>
    <t>5,53+1,315</t>
  </si>
  <si>
    <t>30</t>
  </si>
  <si>
    <t>997013631</t>
  </si>
  <si>
    <t>Poplatek za uložení stavebního odpadu na skládce (skládkovné) směsného stavebního a demoličního zatříděného do Katalogu odpadů pod kódem 17 09 04</t>
  </si>
  <si>
    <t>1534763948</t>
  </si>
  <si>
    <t>https://podminky.urs.cz/item/CS_URS_2024_01/997013631</t>
  </si>
  <si>
    <t>31</t>
  </si>
  <si>
    <t>997013812</t>
  </si>
  <si>
    <t>Poplatek za uložení stavebního odpadu na skládce (skládkovné) z materiálů na bázi sádry zatříděného do Katalogu odpadů pod kódem 17 08 02</t>
  </si>
  <si>
    <t>340173870</t>
  </si>
  <si>
    <t>https://podminky.urs.cz/item/CS_URS_2024_01/997013812</t>
  </si>
  <si>
    <t>998</t>
  </si>
  <si>
    <t>Přesun hmot</t>
  </si>
  <si>
    <t>32</t>
  </si>
  <si>
    <t>998011008</t>
  </si>
  <si>
    <t>Přesun hmot pro budovy občanské výstavby, bydlení, výrobu a služby s nosnou svislou konstrukcí zděnou z cihel, tvárnic nebo kamene vodorovná dopravní vzdálenost do 100 m s omezením mechanizace pro budovy výšky do 6 m</t>
  </si>
  <si>
    <t>1084898973</t>
  </si>
  <si>
    <t>https://podminky.urs.cz/item/CS_URS_2024_01/998011008</t>
  </si>
  <si>
    <t>PSV</t>
  </si>
  <si>
    <t>Práce a dodávky PSV</t>
  </si>
  <si>
    <t>763</t>
  </si>
  <si>
    <t>Konstrukce suché výstavby</t>
  </si>
  <si>
    <t>33</t>
  </si>
  <si>
    <t>763131452</t>
  </si>
  <si>
    <t>Podhled ze sádrokartonových desek dvouvrstvá zavěšená spodní konstrukce z ocelových profilů CD, UD jednoduše opláštěná deskou impregnovanou H2, tl. 12,5 mm, s izolací</t>
  </si>
  <si>
    <t>1297475618</t>
  </si>
  <si>
    <t>https://podminky.urs.cz/item/CS_URS_2024_01/763131452</t>
  </si>
  <si>
    <t>S-114 - 117</t>
  </si>
  <si>
    <t>7,85+2,6+16,5+1,3</t>
  </si>
  <si>
    <t>34</t>
  </si>
  <si>
    <t>763131714</t>
  </si>
  <si>
    <t>Podhled ze sádrokartonových desek ostatní práce a konstrukce na podhledech ze sádrokartonových desek základní penetrační nátěr</t>
  </si>
  <si>
    <t>-1081191453</t>
  </si>
  <si>
    <t>https://podminky.urs.cz/item/CS_URS_2024_01/763131714</t>
  </si>
  <si>
    <t>763131751</t>
  </si>
  <si>
    <t>Podhled ze sádrokartonových desek ostatní práce a konstrukce na podhledech ze sádrokartonových desek montáž parotěsné zábrany</t>
  </si>
  <si>
    <t>-4072032</t>
  </si>
  <si>
    <t>https://podminky.urs.cz/item/CS_URS_2024_01/763131751</t>
  </si>
  <si>
    <t>36</t>
  </si>
  <si>
    <t>M</t>
  </si>
  <si>
    <t>28329274</t>
  </si>
  <si>
    <t>fólie PE vyztužená pro parotěsnou vrstvu (reakce na oheň - třída E) 110g/m2</t>
  </si>
  <si>
    <t>1958084424</t>
  </si>
  <si>
    <t>28,25*1,1235 'Přepočtené koeficientem množství</t>
  </si>
  <si>
    <t>37</t>
  </si>
  <si>
    <t>763131761</t>
  </si>
  <si>
    <t>Podhled ze sádrokartonových desek Příplatek k cenám za plochu do 3 m2 jednotlivě</t>
  </si>
  <si>
    <t>-374364052</t>
  </si>
  <si>
    <t>https://podminky.urs.cz/item/CS_URS_2024_01/763131761</t>
  </si>
  <si>
    <t>2,6+1,3</t>
  </si>
  <si>
    <t>38</t>
  </si>
  <si>
    <t>763131821</t>
  </si>
  <si>
    <t>Demontáž podhledu nebo samostatného požárního předělu ze sádrokartonových desek s nosnou konstrukcí dvouvrstvou z ocelových profilů, opláštění jednoduché</t>
  </si>
  <si>
    <t>1712006001</t>
  </si>
  <si>
    <t>https://podminky.urs.cz/item/CS_URS_2024_01/763131821</t>
  </si>
  <si>
    <t>S-102</t>
  </si>
  <si>
    <t>4,395*0,36</t>
  </si>
  <si>
    <t>S-108, 110,112, 113</t>
  </si>
  <si>
    <t>8,36+0,9+5,11+1,1+0,93</t>
  </si>
  <si>
    <t>39</t>
  </si>
  <si>
    <t>763431011</t>
  </si>
  <si>
    <t>Montáž podhledu minerálního včetně zavěšeného roštu polozapuštěného s panely vyjímatelnými, velikosti panelů do 0,36 m2</t>
  </si>
  <si>
    <t>-460374153</t>
  </si>
  <si>
    <t>https://podminky.urs.cz/item/CS_URS_2024_01/763431011</t>
  </si>
  <si>
    <t>40</t>
  </si>
  <si>
    <t>63126362</t>
  </si>
  <si>
    <t>panel akustický hygienický povrch porézní skelná tkanina hrana zatřená polozapuštěná αw=0,95 polozapuštěný rastr š 24mm bílý tl 15mm</t>
  </si>
  <si>
    <t>696428134</t>
  </si>
  <si>
    <t>41</t>
  </si>
  <si>
    <t>998763321</t>
  </si>
  <si>
    <t>Přesun hmot pro konstrukce montované z desek sádrokartonových, sádrovláknitých, cementovláknitých nebo cementových stanovený z hmotnosti přesunovaného materiálu vodorovná dopravní vzdálenost do 50 m s omezením mechanizace v objektech výšky do 6 m</t>
  </si>
  <si>
    <t>1283977979</t>
  </si>
  <si>
    <t>https://podminky.urs.cz/item/CS_URS_2024_01/998763321</t>
  </si>
  <si>
    <t>766</t>
  </si>
  <si>
    <t>Konstrukce truhlářské</t>
  </si>
  <si>
    <t>42</t>
  </si>
  <si>
    <t>766411811</t>
  </si>
  <si>
    <t>Demontáž obložení stěn panely, plochy do 1,5 m2</t>
  </si>
  <si>
    <t>141014795</t>
  </si>
  <si>
    <t>https://podminky.urs.cz/item/CS_URS_2024_01/766411811</t>
  </si>
  <si>
    <t>S - 101</t>
  </si>
  <si>
    <t>43</t>
  </si>
  <si>
    <t>766411822</t>
  </si>
  <si>
    <t>Demontáž obložení stěn podkladových roštů</t>
  </si>
  <si>
    <t>1208635392</t>
  </si>
  <si>
    <t>https://podminky.urs.cz/item/CS_URS_2024_01/766411822</t>
  </si>
  <si>
    <t>44</t>
  </si>
  <si>
    <t>D1</t>
  </si>
  <si>
    <t>M+D Dveře vnitřní 600x1970 mm, otočné, plné, do stávající zárubně, včetně kování, provětrávací mřížky a příslušenství, dle PD</t>
  </si>
  <si>
    <t>-476708234</t>
  </si>
  <si>
    <t>45</t>
  </si>
  <si>
    <t>D3</t>
  </si>
  <si>
    <t>M+D Dveře vnitřní 800x1970 mm, otočné, plné, do stávající zárubně, včetně kování, provětrávací mřížky a příslušenství, dle PD</t>
  </si>
  <si>
    <t>-324158760</t>
  </si>
  <si>
    <t>46</t>
  </si>
  <si>
    <t>D4</t>
  </si>
  <si>
    <t>M+D Dveře vnitřní 900x1970 mm, otočné, plné, do stávající zárubně, včetně kování, provětrávací mřížky a příslušenství, dle PD</t>
  </si>
  <si>
    <t>876486749</t>
  </si>
  <si>
    <t>47</t>
  </si>
  <si>
    <t>D1.1</t>
  </si>
  <si>
    <t>M+D Dveře vnitřní 600x1970 mm, otočné, plné, včetně ocelové zárubně, kování, provětrávací mřížky a příslušenství, dle PD</t>
  </si>
  <si>
    <t>92949542</t>
  </si>
  <si>
    <t>48</t>
  </si>
  <si>
    <t>D2</t>
  </si>
  <si>
    <t>M+D Dveře vnitřní 700x1970 mm, otočné, plné, do stávající zárubně, včetně kování, provětrávací mřížky a příslušenství, dle PD</t>
  </si>
  <si>
    <t>-347487720</t>
  </si>
  <si>
    <t>49</t>
  </si>
  <si>
    <t>D2.1</t>
  </si>
  <si>
    <t>M+D Dveře vnitřní 700x1970 mm, otočné, plné, včetně ocelové zárubně, kování, provětrávací mřížky a příslušenství, dle PD</t>
  </si>
  <si>
    <t>-647309057</t>
  </si>
  <si>
    <t>50</t>
  </si>
  <si>
    <t>998766111</t>
  </si>
  <si>
    <t>Přesun hmot pro konstrukce truhlářské stanovený z hmotnosti přesunovaného materiálu vodorovná dopravní vzdálenost do 50 m s omezením mechanizace v objektech výšky do 6 m</t>
  </si>
  <si>
    <t>-726650474</t>
  </si>
  <si>
    <t>https://podminky.urs.cz/item/CS_URS_2024_01/998766111</t>
  </si>
  <si>
    <t>771</t>
  </si>
  <si>
    <t>Podlahy z dlaždic</t>
  </si>
  <si>
    <t>51</t>
  </si>
  <si>
    <t>771111011</t>
  </si>
  <si>
    <t>Příprava podkladu před provedením dlažby vysátí podlah</t>
  </si>
  <si>
    <t>1265464606</t>
  </si>
  <si>
    <t>https://podminky.urs.cz/item/CS_URS_2024_01/771111011</t>
  </si>
  <si>
    <t>52</t>
  </si>
  <si>
    <t>771121011</t>
  </si>
  <si>
    <t>Příprava podkladu před provedením dlažby nátěr penetrační na podlahu</t>
  </si>
  <si>
    <t>1475034031</t>
  </si>
  <si>
    <t>https://podminky.urs.cz/item/CS_URS_2024_01/771121011</t>
  </si>
  <si>
    <t>53</t>
  </si>
  <si>
    <t>771574416</t>
  </si>
  <si>
    <t>Montáž podlah z dlaždic keramických lepených cementovým flexibilním lepidlem hladkých, tloušťky do 10 mm přes 9 do 12 ks/m2</t>
  </si>
  <si>
    <t>-12107162</t>
  </si>
  <si>
    <t>https://podminky.urs.cz/item/CS_URS_2024_01/771574416</t>
  </si>
  <si>
    <t>54</t>
  </si>
  <si>
    <t>M61160</t>
  </si>
  <si>
    <t>dlažba keramická slinutá mrazuvzdorná povrch hladký/matný tl do 10mm přes 9 do 12ks/m2, protiskluzná</t>
  </si>
  <si>
    <t>1137939167</t>
  </si>
  <si>
    <t>39,9*1,1 'Přepočtené koeficientem množství</t>
  </si>
  <si>
    <t>55</t>
  </si>
  <si>
    <t>771591112</t>
  </si>
  <si>
    <t>Izolace podlahy pod dlažbu nátěrem nebo stěrkou ve dvou vrstvách</t>
  </si>
  <si>
    <t>-859265649</t>
  </si>
  <si>
    <t>https://podminky.urs.cz/item/CS_URS_2024_01/771591112</t>
  </si>
  <si>
    <t>56</t>
  </si>
  <si>
    <t>771591241</t>
  </si>
  <si>
    <t>Izolace podlahy pod dlažbu těsnícími izolačními pásy vnitřní kout</t>
  </si>
  <si>
    <t>1853561037</t>
  </si>
  <si>
    <t>https://podminky.urs.cz/item/CS_URS_2024_01/771591241</t>
  </si>
  <si>
    <t>57</t>
  </si>
  <si>
    <t>771591242</t>
  </si>
  <si>
    <t>Izolace podlahy pod dlažbu těsnícími izolačními pásy vnější roh</t>
  </si>
  <si>
    <t>1391271027</t>
  </si>
  <si>
    <t>https://podminky.urs.cz/item/CS_URS_2024_01/771591242</t>
  </si>
  <si>
    <t>58</t>
  </si>
  <si>
    <t>771591264</t>
  </si>
  <si>
    <t>Izolace podlahy pod dlažbu těsnícími izolačními pásy mezi podlahou a stěnu</t>
  </si>
  <si>
    <t>m</t>
  </si>
  <si>
    <t>-183713949</t>
  </si>
  <si>
    <t>https://podminky.urs.cz/item/CS_URS_2024_01/771591264</t>
  </si>
  <si>
    <t>59</t>
  </si>
  <si>
    <t>771592011</t>
  </si>
  <si>
    <t>Čištění vnitřních ploch po položení dlažby podlah nebo schodišť chemickými prostředky</t>
  </si>
  <si>
    <t>-2004334939</t>
  </si>
  <si>
    <t>https://podminky.urs.cz/item/CS_URS_2024_01/771592011</t>
  </si>
  <si>
    <t>60</t>
  </si>
  <si>
    <t>998771111</t>
  </si>
  <si>
    <t>Přesun hmot pro podlahy z dlaždic stanovený z hmotnosti přesunovaného materiálu vodorovná dopravní vzdálenost do 50 m s omezením mechanizace v objektech výšky do 6 m</t>
  </si>
  <si>
    <t>742503006</t>
  </si>
  <si>
    <t>https://podminky.urs.cz/item/CS_URS_2024_01/998771111</t>
  </si>
  <si>
    <t>781</t>
  </si>
  <si>
    <t>Dokončovací práce - obklady</t>
  </si>
  <si>
    <t>61</t>
  </si>
  <si>
    <t>781111011</t>
  </si>
  <si>
    <t>Příprava podkladu před provedením obkladu oprášení (ometení) stěny</t>
  </si>
  <si>
    <t>-1520511837</t>
  </si>
  <si>
    <t>https://podminky.urs.cz/item/CS_URS_2024_01/781111011</t>
  </si>
  <si>
    <t>62</t>
  </si>
  <si>
    <t>781121011</t>
  </si>
  <si>
    <t>Příprava podkladu před provedením obkladu nátěr penetrační na stěnu</t>
  </si>
  <si>
    <t>1716445391</t>
  </si>
  <si>
    <t>https://podminky.urs.cz/item/CS_URS_2024_01/781121011</t>
  </si>
  <si>
    <t>63</t>
  </si>
  <si>
    <t>781131112</t>
  </si>
  <si>
    <t>Izolace stěny pod obklad izolace nátěrem nebo stěrkou ve dvou vrstvách</t>
  </si>
  <si>
    <t>-129451800</t>
  </si>
  <si>
    <t>https://podminky.urs.cz/item/CS_URS_2024_01/781131112</t>
  </si>
  <si>
    <t>64</t>
  </si>
  <si>
    <t>781131232</t>
  </si>
  <si>
    <t>Izolace stěny pod obklad izolace těsnícími izolačními pásy pro styčné nebo dilatační spáry</t>
  </si>
  <si>
    <t>492345337</t>
  </si>
  <si>
    <t>https://podminky.urs.cz/item/CS_URS_2024_01/781131232</t>
  </si>
  <si>
    <t>(9+9)*1,8</t>
  </si>
  <si>
    <t>65</t>
  </si>
  <si>
    <t>781474112</t>
  </si>
  <si>
    <t>Montáž keramických obkladů stěn lepených cementovým flexibilním lepidlem hladkých přes 9 do 12 ks/m2</t>
  </si>
  <si>
    <t>-1662110873</t>
  </si>
  <si>
    <t>https://podminky.urs.cz/item/CS_URS_2024_01/781474112</t>
  </si>
  <si>
    <t>66</t>
  </si>
  <si>
    <t>59761026</t>
  </si>
  <si>
    <t>obklad keramický hladký do 12ks/m2</t>
  </si>
  <si>
    <t>1474232653</t>
  </si>
  <si>
    <t>64,44*1,1 'Přepočtené koeficientem množství</t>
  </si>
  <si>
    <t>67</t>
  </si>
  <si>
    <t>781492211</t>
  </si>
  <si>
    <t>Obklad - dokončující práce montáž profilu lepeného flexibilním cementovým lepidlem rohového</t>
  </si>
  <si>
    <t>42450189</t>
  </si>
  <si>
    <t>https://podminky.urs.cz/item/CS_URS_2024_01/781492211</t>
  </si>
  <si>
    <t>1,8*8</t>
  </si>
  <si>
    <t>68</t>
  </si>
  <si>
    <t>19416012</t>
  </si>
  <si>
    <t>lišta ukončovací nerezová 10mm</t>
  </si>
  <si>
    <t>884572263</t>
  </si>
  <si>
    <t>14,4*1,05 'Přepočtené koeficientem množství</t>
  </si>
  <si>
    <t>69</t>
  </si>
  <si>
    <t>781495115</t>
  </si>
  <si>
    <t>Obklad - dokončující práce ostatní práce spárování silikonem</t>
  </si>
  <si>
    <t>-264833168</t>
  </si>
  <si>
    <t>https://podminky.urs.cz/item/CS_URS_2024_01/781495115</t>
  </si>
  <si>
    <t>70</t>
  </si>
  <si>
    <t>781495211</t>
  </si>
  <si>
    <t>Čištění vnitřních ploch po provedení obkladu stěn chemickými prostředky</t>
  </si>
  <si>
    <t>1835093005</t>
  </si>
  <si>
    <t>https://podminky.urs.cz/item/CS_URS_2024_01/781495211</t>
  </si>
  <si>
    <t>71</t>
  </si>
  <si>
    <t>998781111</t>
  </si>
  <si>
    <t>Přesun hmot pro obklady keramické stanovený z hmotnosti přesunovaného materiálu vodorovná dopravní vzdálenost do 50 m s omezením mechanizace v objektech výšky do 6 m</t>
  </si>
  <si>
    <t>-2074450805</t>
  </si>
  <si>
    <t>https://podminky.urs.cz/item/CS_URS_2024_01/998781111</t>
  </si>
  <si>
    <t>783</t>
  </si>
  <si>
    <t>Dokončovací práce - nátěry</t>
  </si>
  <si>
    <t>72</t>
  </si>
  <si>
    <t>783806809X</t>
  </si>
  <si>
    <t>Odstranění omítek ze spar cihel okartáčováním</t>
  </si>
  <si>
    <t>345420536</t>
  </si>
  <si>
    <t>784</t>
  </si>
  <si>
    <t>Dokončovací práce - malby a tapety</t>
  </si>
  <si>
    <t>73</t>
  </si>
  <si>
    <t>784181101</t>
  </si>
  <si>
    <t>Penetrace podkladu jednonásobná základní akrylátová bezbarvá v místnostech výšky do 3,80 m</t>
  </si>
  <si>
    <t>-1195516508</t>
  </si>
  <si>
    <t>https://podminky.urs.cz/item/CS_URS_2024_01/784181101</t>
  </si>
  <si>
    <t>stropy</t>
  </si>
  <si>
    <t>22+51,3+28,25</t>
  </si>
  <si>
    <t>stěny</t>
  </si>
  <si>
    <t>97,444+64,44</t>
  </si>
  <si>
    <t>74</t>
  </si>
  <si>
    <t>784211101X</t>
  </si>
  <si>
    <t>Malby z malířských směsí oděruvzdorných za mokra trojnásobné, bílé za mokra oděruvzdorné výborně v místnostech výšky do 3,80 m</t>
  </si>
  <si>
    <t>889024222</t>
  </si>
  <si>
    <t>viz pol. 784181101</t>
  </si>
  <si>
    <t>263,434</t>
  </si>
  <si>
    <t>SO 02 - Elektro</t>
  </si>
  <si>
    <t xml:space="preserve">    741.1 - NN Rozváděče</t>
  </si>
  <si>
    <t xml:space="preserve">    741.2 - Kabely, kabelové trasy</t>
  </si>
  <si>
    <t xml:space="preserve">      741.2.1 - trasy</t>
  </si>
  <si>
    <t xml:space="preserve">      741.2.2 - kabely</t>
  </si>
  <si>
    <t xml:space="preserve">      741.2.3 - kabely SLP</t>
  </si>
  <si>
    <t xml:space="preserve">    741.3 - Elektroinstalace - koncové prvky</t>
  </si>
  <si>
    <t xml:space="preserve">      741.3.1 - přístroje silnoproud, slaboproud</t>
  </si>
  <si>
    <t xml:space="preserve">    741.4 - Revize a zkoušky</t>
  </si>
  <si>
    <t xml:space="preserve">    741.5 - Ostatní náklady</t>
  </si>
  <si>
    <t>741.1</t>
  </si>
  <si>
    <t>NN Rozváděče</t>
  </si>
  <si>
    <t>Pol2</t>
  </si>
  <si>
    <t>Úprava R-1.2</t>
  </si>
  <si>
    <t>ks</t>
  </si>
  <si>
    <t>-1316420575</t>
  </si>
  <si>
    <t>Pol3</t>
  </si>
  <si>
    <t>R0B</t>
  </si>
  <si>
    <t>1395238201</t>
  </si>
  <si>
    <t>Pol4</t>
  </si>
  <si>
    <t>R0C</t>
  </si>
  <si>
    <t>2129392456</t>
  </si>
  <si>
    <t>741.2</t>
  </si>
  <si>
    <t>Kabely, kabelové trasy</t>
  </si>
  <si>
    <t>741.2.1</t>
  </si>
  <si>
    <t>trasy</t>
  </si>
  <si>
    <t>Pol5</t>
  </si>
  <si>
    <t>Trubka ohebná 20mm šedá (1420)</t>
  </si>
  <si>
    <t>315224682</t>
  </si>
  <si>
    <t>Pol6</t>
  </si>
  <si>
    <t>Požární ucpávky</t>
  </si>
  <si>
    <t>-1115835836</t>
  </si>
  <si>
    <t>741.2.2</t>
  </si>
  <si>
    <t>kabely</t>
  </si>
  <si>
    <t>Pol7</t>
  </si>
  <si>
    <t>CYKY-J 5x25</t>
  </si>
  <si>
    <t>-948221017</t>
  </si>
  <si>
    <t>Pol8</t>
  </si>
  <si>
    <t>CYKY-J 5x16</t>
  </si>
  <si>
    <t>45803387</t>
  </si>
  <si>
    <t>Pol9</t>
  </si>
  <si>
    <t>CYKY-J 5x6</t>
  </si>
  <si>
    <t>-608148292</t>
  </si>
  <si>
    <t>Pol10</t>
  </si>
  <si>
    <t>CYKY-J 5x2,5</t>
  </si>
  <si>
    <t>-1668808281</t>
  </si>
  <si>
    <t>Pol11</t>
  </si>
  <si>
    <t>CYKY-J 3x2,5</t>
  </si>
  <si>
    <t>-1240286584</t>
  </si>
  <si>
    <t>Pol12</t>
  </si>
  <si>
    <t>CY 25</t>
  </si>
  <si>
    <t>1039078251</t>
  </si>
  <si>
    <t>Pol13</t>
  </si>
  <si>
    <t>CY 6</t>
  </si>
  <si>
    <t>913024638</t>
  </si>
  <si>
    <t>Pol14</t>
  </si>
  <si>
    <t>CY 4</t>
  </si>
  <si>
    <t>-389706423</t>
  </si>
  <si>
    <t>741.2.3</t>
  </si>
  <si>
    <t>kabely SLP</t>
  </si>
  <si>
    <t>Pol15</t>
  </si>
  <si>
    <t>FTP Cat.6A</t>
  </si>
  <si>
    <t>1006066032</t>
  </si>
  <si>
    <t>741.3</t>
  </si>
  <si>
    <t>Elektroinstalace - koncové prvky</t>
  </si>
  <si>
    <t>Pol16</t>
  </si>
  <si>
    <t>Osvětlení včetně nouzového</t>
  </si>
  <si>
    <t>-875659511</t>
  </si>
  <si>
    <t>Pol50</t>
  </si>
  <si>
    <t>M+D Designové osvětlení závěsné dle PD</t>
  </si>
  <si>
    <t>263552288</t>
  </si>
  <si>
    <t>741.3.1</t>
  </si>
  <si>
    <t>přístroje silnoproud, slaboproud</t>
  </si>
  <si>
    <t>Pol17</t>
  </si>
  <si>
    <t>PVC elektroinstalační krabice zapuštěná nebo pro povrchovou montáž, IP55</t>
  </si>
  <si>
    <t>-1223596140</t>
  </si>
  <si>
    <t>Pol18</t>
  </si>
  <si>
    <t>Bezšroubové svorky do elektro-instalační krabice</t>
  </si>
  <si>
    <t>1095356861</t>
  </si>
  <si>
    <t>Pol19</t>
  </si>
  <si>
    <t>Zásuvka jednoduchá 230V/16A</t>
  </si>
  <si>
    <t>702758505</t>
  </si>
  <si>
    <t>Pol20</t>
  </si>
  <si>
    <t>Spínač, 230V, 10A, IP20 řazení 1</t>
  </si>
  <si>
    <t>2055492589</t>
  </si>
  <si>
    <t>Pol21</t>
  </si>
  <si>
    <t>Krabice přístrojová KP68</t>
  </si>
  <si>
    <t>-717281086</t>
  </si>
  <si>
    <t>Pol22</t>
  </si>
  <si>
    <t>Připojení elektrického zařízení do vstupní svorkovnice 3x400V nebo 1x230V a ukončení vodičů technologie</t>
  </si>
  <si>
    <t>462571168</t>
  </si>
  <si>
    <t>Pol23</t>
  </si>
  <si>
    <t>Keystone cat. 6a stínené provedení</t>
  </si>
  <si>
    <t>-812824712</t>
  </si>
  <si>
    <t>Pol24</t>
  </si>
  <si>
    <t>Maska nosná - pro 1x keystone</t>
  </si>
  <si>
    <t>1144334494</t>
  </si>
  <si>
    <t>Pol25</t>
  </si>
  <si>
    <t>Maska nosná - pro 2x keystone</t>
  </si>
  <si>
    <t>-1116059460</t>
  </si>
  <si>
    <t>Pol26</t>
  </si>
  <si>
    <t>Kryt zásuvky komunikační</t>
  </si>
  <si>
    <t>-968046558</t>
  </si>
  <si>
    <t>Pol27</t>
  </si>
  <si>
    <t>Úprava stávajícího racku</t>
  </si>
  <si>
    <t>-193396626</t>
  </si>
  <si>
    <t>Pol28</t>
  </si>
  <si>
    <t>Reproduktory ERO</t>
  </si>
  <si>
    <t>355249711</t>
  </si>
  <si>
    <t>741.4</t>
  </si>
  <si>
    <t>Revize a zkoušky</t>
  </si>
  <si>
    <t>Pol29</t>
  </si>
  <si>
    <t>Výchozí revize dle ČSN 33 15 00 a ČSN 33 2000-6</t>
  </si>
  <si>
    <t>set / sada</t>
  </si>
  <si>
    <t>1373963547</t>
  </si>
  <si>
    <t>Pol30</t>
  </si>
  <si>
    <t>Funkční zkoušky a uvedení do provozu, nastavení systému</t>
  </si>
  <si>
    <t>-1899897162</t>
  </si>
  <si>
    <t>Pol31</t>
  </si>
  <si>
    <t>Měřící protokoly</t>
  </si>
  <si>
    <t>-1411802595</t>
  </si>
  <si>
    <t>Pol32</t>
  </si>
  <si>
    <t>Dokumentace skutečného provedení stavby</t>
  </si>
  <si>
    <t>-1242400721</t>
  </si>
  <si>
    <t>741.5</t>
  </si>
  <si>
    <t>Ostatní náklady</t>
  </si>
  <si>
    <t>Pol33</t>
  </si>
  <si>
    <t>Realizační dokumentace</t>
  </si>
  <si>
    <t>27353977</t>
  </si>
  <si>
    <t>Pol34</t>
  </si>
  <si>
    <t>Prohlídka stavby</t>
  </si>
  <si>
    <t>1880189801</t>
  </si>
  <si>
    <t>Pol35</t>
  </si>
  <si>
    <t>Prohlídka stavajícího stavu - kabeláž, zásuvky, osvětlení, R-1.2</t>
  </si>
  <si>
    <t>1709560131</t>
  </si>
  <si>
    <t>Pol36</t>
  </si>
  <si>
    <t>Demontáž a úprava stávajícho stavu - kabeláž, zásuvky osvětlení, R0B, R-1.2</t>
  </si>
  <si>
    <t>1463888477</t>
  </si>
  <si>
    <t>Pol37</t>
  </si>
  <si>
    <t>Drobný elektroinstalační materiál</t>
  </si>
  <si>
    <t>1918886182</t>
  </si>
  <si>
    <t>Pol38</t>
  </si>
  <si>
    <t>Přesuny hmot</t>
  </si>
  <si>
    <t>1703438014</t>
  </si>
  <si>
    <t>Pol39</t>
  </si>
  <si>
    <t>Zajištění pracoviště</t>
  </si>
  <si>
    <t>1537893408</t>
  </si>
  <si>
    <t>Pol40</t>
  </si>
  <si>
    <t>Stavební přípomoce</t>
  </si>
  <si>
    <t>-294093440</t>
  </si>
  <si>
    <t>Pol41</t>
  </si>
  <si>
    <t>-708371348</t>
  </si>
  <si>
    <t>Pol42</t>
  </si>
  <si>
    <t>Jiné materiály, montáž, atd., neuvedené výše, ale které je nutné zahrnout do celkového rozsahu prací podle výkresů a praxe dodavatele. Prosím, uveďte podrobný technický popis a cenovou kalkulaci.</t>
  </si>
  <si>
    <t>-2085570535</t>
  </si>
  <si>
    <t>SO 03 - ZTI</t>
  </si>
  <si>
    <t>721 - Vnitřní kanalizace</t>
  </si>
  <si>
    <t>722 - Vnitřní vodovod</t>
  </si>
  <si>
    <t>725 - Zařizovací předměty</t>
  </si>
  <si>
    <t>90 - Hodinové zúčtovací sazby (HZS)</t>
  </si>
  <si>
    <t>H721 - Vnitřní kanalizace</t>
  </si>
  <si>
    <t>H722 - Vnitřní vodovod</t>
  </si>
  <si>
    <t>H725 - Zařizovací předměty</t>
  </si>
  <si>
    <t>S0 - Přesuny sutí</t>
  </si>
  <si>
    <t>721</t>
  </si>
  <si>
    <t>Vnitřní kanalizace</t>
  </si>
  <si>
    <t>721173205RM1</t>
  </si>
  <si>
    <t>Potrubí z PVC připojovací D 50 x 1,8</t>
  </si>
  <si>
    <t>721176116R00</t>
  </si>
  <si>
    <t>Potrubí PVC připojovací D75x1,8</t>
  </si>
  <si>
    <t>721210814R00</t>
  </si>
  <si>
    <t>Vyvedení odpad.výpustek DN50</t>
  </si>
  <si>
    <t>721290113R00</t>
  </si>
  <si>
    <t>Zkouška těsnosti kanalizace vodou do DN 200</t>
  </si>
  <si>
    <t>721170957R00</t>
  </si>
  <si>
    <t>Propojení se stáv. potrubím PVC hrdlové do DN 160</t>
  </si>
  <si>
    <t>721140806R00</t>
  </si>
  <si>
    <t>Demontáž stáv.potrubí vnitřní kanlizace</t>
  </si>
  <si>
    <t>722</t>
  </si>
  <si>
    <t>Vnitřní vodovod</t>
  </si>
  <si>
    <t>722110935R00</t>
  </si>
  <si>
    <t>Propojení se stávajícím rozvodem</t>
  </si>
  <si>
    <t>722130212R00</t>
  </si>
  <si>
    <t>Vícevrstvé potrubí - 26x3; PN10, T=+95°</t>
  </si>
  <si>
    <t>722130233R00</t>
  </si>
  <si>
    <t>Vícevrstvé potrubí - 32x3; PN10, T=+95°</t>
  </si>
  <si>
    <t>722181111R00</t>
  </si>
  <si>
    <t>Mirelon 26/9mm</t>
  </si>
  <si>
    <t>722181113R00</t>
  </si>
  <si>
    <t>Mirelon 32/9mm</t>
  </si>
  <si>
    <t>722183944R00</t>
  </si>
  <si>
    <t>Uzávěr KK25 s vyp.</t>
  </si>
  <si>
    <t>722201117R00</t>
  </si>
  <si>
    <t>Uzávěr KK32 s vyp.</t>
  </si>
  <si>
    <t>722290229R00</t>
  </si>
  <si>
    <t>Zkouška tlaku potrubí</t>
  </si>
  <si>
    <t>722290234R00</t>
  </si>
  <si>
    <t>Proplach a dezinfekce vodovod.potrubí do DN 80</t>
  </si>
  <si>
    <t>722190409R00</t>
  </si>
  <si>
    <t>Vyvedení a upevnění výpustek do DN 20</t>
  </si>
  <si>
    <t>722130806R00</t>
  </si>
  <si>
    <t>Demontáž stáv.vodovod.potrubí</t>
  </si>
  <si>
    <t>722131934R00</t>
  </si>
  <si>
    <t>Uzávěr KK20 s vyp.</t>
  </si>
  <si>
    <t>725</t>
  </si>
  <si>
    <t>Zařizovací předměty</t>
  </si>
  <si>
    <t>725530823R00</t>
  </si>
  <si>
    <t>Demontáže-rezerva</t>
  </si>
  <si>
    <t>soubor</t>
  </si>
  <si>
    <t>725013102R00</t>
  </si>
  <si>
    <t>Ohřívač TV elektrický dle PD</t>
  </si>
  <si>
    <t>725016103R00</t>
  </si>
  <si>
    <t>Baterie stojánková dle PD</t>
  </si>
  <si>
    <t>725014102R00</t>
  </si>
  <si>
    <t>Baterie bidetetová stojánková dle PD</t>
  </si>
  <si>
    <t>725941160R00</t>
  </si>
  <si>
    <t>ohřívač zásobníkový, ocelová nádrž 10l, 1,5 kW/230V</t>
  </si>
  <si>
    <t>725941130R00</t>
  </si>
  <si>
    <t>Baterie výlevka nástěnná dmtz+mtz nové</t>
  </si>
  <si>
    <t>725519103R00</t>
  </si>
  <si>
    <t>Ventil.autom.splach.pisoiru dmtz+mtz nového</t>
  </si>
  <si>
    <t>90</t>
  </si>
  <si>
    <t>Hodinové zúčtovací sazby (HZS)</t>
  </si>
  <si>
    <t>900      R04</t>
  </si>
  <si>
    <t>HZS - stavební práce pomocné (bourání, průrazy, drážky, podlahy apod.)</t>
  </si>
  <si>
    <t>hod</t>
  </si>
  <si>
    <t>H721</t>
  </si>
  <si>
    <t>998721102R00</t>
  </si>
  <si>
    <t>Přesun hmot pro vnitřní kanalizaci, výšky do 12 m</t>
  </si>
  <si>
    <t>H722</t>
  </si>
  <si>
    <t>998722102R00</t>
  </si>
  <si>
    <t>Přesun hmot pro vnitřní vodovod, výšky do 12 m</t>
  </si>
  <si>
    <t>H725</t>
  </si>
  <si>
    <t>998725102R00</t>
  </si>
  <si>
    <t>Přesun hmot pro zařizovací předměty, výšky do 12 m</t>
  </si>
  <si>
    <t>S0</t>
  </si>
  <si>
    <t>Přesuny sutí</t>
  </si>
  <si>
    <t>979082113R00</t>
  </si>
  <si>
    <t>Vnitrostaveništní doprava suti</t>
  </si>
  <si>
    <t>979083117R00</t>
  </si>
  <si>
    <t>Vodorovné přemístění suti na skládku do 6000 m</t>
  </si>
  <si>
    <t>979086213R00</t>
  </si>
  <si>
    <t>Nakládání vybouraných hmot na dopravní prostředek</t>
  </si>
  <si>
    <t>979094111R00</t>
  </si>
  <si>
    <t>Poplatek za skládku</t>
  </si>
  <si>
    <t>SO 04 - Vytápění</t>
  </si>
  <si>
    <t xml:space="preserve">    735 - Ústřední vytápění - otopná tělesa</t>
  </si>
  <si>
    <t>OST - Ostatní</t>
  </si>
  <si>
    <t>735</t>
  </si>
  <si>
    <t>Ústřední vytápění - otopná tělesa</t>
  </si>
  <si>
    <t>735151811</t>
  </si>
  <si>
    <t>Demontáž otopného tělesa panelového jednořadého dl do 1500 mm</t>
  </si>
  <si>
    <t>918696904</t>
  </si>
  <si>
    <t>735151821</t>
  </si>
  <si>
    <t>Demontáž otopného tělesa panelového dvouřadého dl do 1500 mm</t>
  </si>
  <si>
    <t>2031034170</t>
  </si>
  <si>
    <t>735151822</t>
  </si>
  <si>
    <t>Demontáž otopného tělesa panelového dvouřadého dl přes 1500 do 2820 mm</t>
  </si>
  <si>
    <t>-659812566</t>
  </si>
  <si>
    <t>735159110</t>
  </si>
  <si>
    <t>Montáž otopných těles panelových jednořadých dl do 1500 mm</t>
  </si>
  <si>
    <t>-976203410</t>
  </si>
  <si>
    <t>735159210</t>
  </si>
  <si>
    <t>Montáž otopných těles panelových dvouřadých dl do 1140 mm</t>
  </si>
  <si>
    <t>-1633457257</t>
  </si>
  <si>
    <t>735159220</t>
  </si>
  <si>
    <t>Montáž otopných těles panelových dvouřadých dl přes 1140 do 1500 mm</t>
  </si>
  <si>
    <t>-1482623689</t>
  </si>
  <si>
    <t>735159230</t>
  </si>
  <si>
    <t>Montáž otopných těles panelových dvouřadých dl přes 1500 do 1980 mm</t>
  </si>
  <si>
    <t>1909641156</t>
  </si>
  <si>
    <t>735159240</t>
  </si>
  <si>
    <t>Montáž otopných těles panelových dvouřadých dl přes 1980 do 2820 mm</t>
  </si>
  <si>
    <t>490885703</t>
  </si>
  <si>
    <t>11060100-60-0010</t>
  </si>
  <si>
    <t>jednodeskový radiátor s jedním vnitřním konvektorem a s integrovaným termostatickým ventilem a spodním připojením 0600/1000</t>
  </si>
  <si>
    <t>-1044794710</t>
  </si>
  <si>
    <t>11060120-60-0010</t>
  </si>
  <si>
    <t>jednodeskový radiátor s jedním vnitřním konvektorem a s integrovaným termostatickým ventilem a spodním připojením 0600/1200</t>
  </si>
  <si>
    <t>1101385490</t>
  </si>
  <si>
    <t>21030100-60-0010</t>
  </si>
  <si>
    <t>dvoudeskový radiátor s jedním vnitřním konvektorem a s integrovaným termostatickým ventilem a spodním připojením 300/1000</t>
  </si>
  <si>
    <t>2031149816</t>
  </si>
  <si>
    <t>22030100-60-0010</t>
  </si>
  <si>
    <t>dvoudeskový radiátor se dvěma vnitřními konvektory s integrovaným termostatickým ventilem a spodním přípojením 0300/1000</t>
  </si>
  <si>
    <t>944245500</t>
  </si>
  <si>
    <t>22060120-60-0010</t>
  </si>
  <si>
    <t>dvoudeskový radiátor se dvěma vnitřními konvektory s integrovaným termostatickým ventilem a spodním přípojením 0600/1200</t>
  </si>
  <si>
    <t>-1187617237</t>
  </si>
  <si>
    <t>22030180-60-0010</t>
  </si>
  <si>
    <t>dvoudeskový radiátor se dvěma vnitřními konvektory s integrovaným termostatickým ventilem a spodním přípojením 0300/1800</t>
  </si>
  <si>
    <t>-163191412</t>
  </si>
  <si>
    <t>22030200-60-0010</t>
  </si>
  <si>
    <t>dvoudeskový radiátor se dvěma vnitřními konvektory s integrovaným termostatickým ventilem a spodním přípojením 0300/2000</t>
  </si>
  <si>
    <t>1094593533</t>
  </si>
  <si>
    <t>998735102</t>
  </si>
  <si>
    <t>Přesun hmot tonážní pro otopná tělesa v objektech v přes 6 do 12 m</t>
  </si>
  <si>
    <t>-1838620951</t>
  </si>
  <si>
    <t>OST</t>
  </si>
  <si>
    <t>Ostatní</t>
  </si>
  <si>
    <t>Soustava_voda</t>
  </si>
  <si>
    <t>Vypouštění a napouštění soustavy topnou vodou.</t>
  </si>
  <si>
    <t>1967059732</t>
  </si>
  <si>
    <t>Topnázkouška</t>
  </si>
  <si>
    <t>Topná zkouška v rozsahu dle platné legislativy</t>
  </si>
  <si>
    <t>-1152681414</t>
  </si>
  <si>
    <t>SO 05 - VZT</t>
  </si>
  <si>
    <t>Soupis:</t>
  </si>
  <si>
    <t>D.1.4.d.4 - Soupis dílů (NECENIT)</t>
  </si>
  <si>
    <t xml:space="preserve"> </t>
  </si>
  <si>
    <t>List D.1.4.d.4 jaou součást SO 05.1 - VZT</t>
  </si>
  <si>
    <t>D1 - Položky necenit, výkaz materiálu pro SO 5.1 - VZT</t>
  </si>
  <si>
    <t xml:space="preserve">    D1 - Položky necenit, výkaz materiálu pro SO 5.1 - VZT</t>
  </si>
  <si>
    <t>Položky necenit, výkaz materiálu pro SO 5.1 - VZT</t>
  </si>
  <si>
    <t>Pol1</t>
  </si>
  <si>
    <t>Trouba čtyřhranná 500x450 / 1500+</t>
  </si>
  <si>
    <t>Pol43</t>
  </si>
  <si>
    <t>Odbočka čtyřhranná, vnitřní zarovnání 500x450 – 500x450 – 450x450 / R150 / 800</t>
  </si>
  <si>
    <t>Pol44</t>
  </si>
  <si>
    <t>Přechod čtyřhranný na kruh, osový 500x450 – Ø400 / 450</t>
  </si>
  <si>
    <t>Pol45</t>
  </si>
  <si>
    <t>Oblouk kruhový, segmentový Ø400 / R400 / 45°</t>
  </si>
  <si>
    <t>Pol46</t>
  </si>
  <si>
    <t>Trouba kruhová, spiro Ø400 / 500+</t>
  </si>
  <si>
    <t>Pol47</t>
  </si>
  <si>
    <t>Odbočka kruhová, jednostranná Ø400 – Ø400 / 90° / 580</t>
  </si>
  <si>
    <t>Pol48</t>
  </si>
  <si>
    <t>Přechod kruhový, osový Ø315 – Ø400 / 150</t>
  </si>
  <si>
    <t>Pol49</t>
  </si>
  <si>
    <t>Trouba kruhová, spiro Ø315 / 500+</t>
  </si>
  <si>
    <t>Oblouk kruhový, segmentový Ø315 / R315 / 90°</t>
  </si>
  <si>
    <t>Pol51</t>
  </si>
  <si>
    <t>Přechod čtyřhranný na kruh, osový 450x450 – Ø355 / 300</t>
  </si>
  <si>
    <t>Pol52</t>
  </si>
  <si>
    <t>Trouba kruhová, spiro Ø355 / 1000+</t>
  </si>
  <si>
    <t>Pol53</t>
  </si>
  <si>
    <t>Oblouk kruhový, segmentový Ø355 / R355 / 45°</t>
  </si>
  <si>
    <t>Pol54</t>
  </si>
  <si>
    <t>Odbočka kruhová, jednostranná Ø355 – Ø355 / 90° / 540</t>
  </si>
  <si>
    <t>Pol55</t>
  </si>
  <si>
    <t>Přechod kruhový, osový Ø250 – Ø355 / 170</t>
  </si>
  <si>
    <t>Pol56</t>
  </si>
  <si>
    <t>Trouba kruhová, spiro Ø250 / 500+</t>
  </si>
  <si>
    <t>Pol57</t>
  </si>
  <si>
    <t>Oblouk kruhový, segmentový Ø250 / R250 / 90°</t>
  </si>
  <si>
    <t>Pol58</t>
  </si>
  <si>
    <t>Přechod kruhový, osový Ø355 – Ø250 / 170</t>
  </si>
  <si>
    <t>Pol59</t>
  </si>
  <si>
    <t>Trouba čtyřhranná 500x450 / 1500</t>
  </si>
  <si>
    <t>Pol60</t>
  </si>
  <si>
    <t>Záslep čtyřhranný 500x450</t>
  </si>
  <si>
    <t>Pol61</t>
  </si>
  <si>
    <t>Nástavec kruhový na čtyřhranné potrubí Ø400 / 100</t>
  </si>
  <si>
    <t>Pol62</t>
  </si>
  <si>
    <t>Trouba kruhová, spiro Ø400 / 1000+</t>
  </si>
  <si>
    <t>Pol63</t>
  </si>
  <si>
    <t>Odbočka kruhová, oboustranná Ø400 – Ø200 – Ø200 / 90° / 340</t>
  </si>
  <si>
    <t>Pol64</t>
  </si>
  <si>
    <t>Záslep kruhový Ø400</t>
  </si>
  <si>
    <t>Pol65</t>
  </si>
  <si>
    <t>Trouba kruhová, spiro Ø200 / 500+</t>
  </si>
  <si>
    <t>Pol66</t>
  </si>
  <si>
    <t>Oblouk kruhový, segmentový Ø200 / R200 / 90°</t>
  </si>
  <si>
    <t>76</t>
  </si>
  <si>
    <t>78</t>
  </si>
  <si>
    <t>80</t>
  </si>
  <si>
    <t>82</t>
  </si>
  <si>
    <t>84</t>
  </si>
  <si>
    <t>86</t>
  </si>
  <si>
    <t>88</t>
  </si>
  <si>
    <t>92</t>
  </si>
  <si>
    <t>94</t>
  </si>
  <si>
    <t>96</t>
  </si>
  <si>
    <t>Pol67</t>
  </si>
  <si>
    <t>Trouba kruhová, spiro Ø400 / 1500+</t>
  </si>
  <si>
    <t>98</t>
  </si>
  <si>
    <t>100</t>
  </si>
  <si>
    <t>102</t>
  </si>
  <si>
    <t>104</t>
  </si>
  <si>
    <t>106</t>
  </si>
  <si>
    <t>108</t>
  </si>
  <si>
    <t>110</t>
  </si>
  <si>
    <t>112</t>
  </si>
  <si>
    <t>114</t>
  </si>
  <si>
    <t>116</t>
  </si>
  <si>
    <t>118</t>
  </si>
  <si>
    <t>120</t>
  </si>
  <si>
    <t>122</t>
  </si>
  <si>
    <t>124</t>
  </si>
  <si>
    <t>126</t>
  </si>
  <si>
    <t>128</t>
  </si>
  <si>
    <t>Pol68</t>
  </si>
  <si>
    <t>Spojka kruhová, vnější Ø200</t>
  </si>
  <si>
    <t>130</t>
  </si>
  <si>
    <t>Pol69</t>
  </si>
  <si>
    <t>Spojka kruhová, vnější Ø250</t>
  </si>
  <si>
    <t>132</t>
  </si>
  <si>
    <t>Pol70</t>
  </si>
  <si>
    <t>Spojka kruhová, vnější Ø315</t>
  </si>
  <si>
    <t>134</t>
  </si>
  <si>
    <t>Pol71</t>
  </si>
  <si>
    <t>Spojka kruhová, vnější Ø355</t>
  </si>
  <si>
    <t>136</t>
  </si>
  <si>
    <t>Pol72</t>
  </si>
  <si>
    <t>Spojka kruhová, vnější Ø400</t>
  </si>
  <si>
    <t>138</t>
  </si>
  <si>
    <t>SO 05.1 - VZT - soupis prací</t>
  </si>
  <si>
    <t>Systém VZT 1 – připo - Systém VZT 1 – připo</t>
  </si>
  <si>
    <t xml:space="preserve">    Vzduchotechická jedn - Vzduchotechická jedn</t>
  </si>
  <si>
    <t xml:space="preserve">    Vzduchotechnické pří - Vzduchotechnické pří</t>
  </si>
  <si>
    <t xml:space="preserve">    Kruhové potrubí skup - Kruhové potrubí skupiny I: mat. pozink. plech</t>
  </si>
  <si>
    <t xml:space="preserve">    Kruhové tvarovky sku - Kruhové tvarovky skupiny I: mat. pozink. plech</t>
  </si>
  <si>
    <t xml:space="preserve">    Čtyřhranné potrubí s - Čtyřhranné potrubí skupiny I: mat. pozink. plech</t>
  </si>
  <si>
    <t xml:space="preserve">    Čtyřhranné tvarovky - Čtyřhranné tvarovky skupiny I: mat. pozink. plech</t>
  </si>
  <si>
    <t xml:space="preserve">    Montážní materiál - Montážní materiál</t>
  </si>
  <si>
    <t xml:space="preserve">    Související náklady - Související náklady</t>
  </si>
  <si>
    <t>Demontáž – vzduchote - Demontáž – vzduchote</t>
  </si>
  <si>
    <t xml:space="preserve">    Demontáž stávajících - Demontáž stávajících</t>
  </si>
  <si>
    <t>Hodinové zúčtovací s - Hodinové zúčtovací s</t>
  </si>
  <si>
    <t xml:space="preserve">    Renovace stávajících - Renovace stávajících</t>
  </si>
  <si>
    <t xml:space="preserve">    Úklid - Úklid</t>
  </si>
  <si>
    <t xml:space="preserve">    Zprovoznění - Zprovoznění</t>
  </si>
  <si>
    <t>Systém VZT 1 – připo</t>
  </si>
  <si>
    <t>Vzduchotechická jedn</t>
  </si>
  <si>
    <t>–</t>
  </si>
  <si>
    <t>– Přívod a odvod vzduchu bude zajišťovat stávající VZT jednotka umístěna ve 2.PP (složena z přívodní a odvodní ventilátorové části s výměníky pro dohřev a dochlazování přiváděného vzduchu, vč. filtrace) – navrhovaný větrací výkon Vp/Vo = 4.600 m3/h – ovládání větracího výkonu z místnosti varny, vč. možnosti regulace teploty přiváděného vzduchu zajistí profese ESI/ESL (příp. MaR) pokud nebude v průběhu montáže dohodnuto jinak; podrobněji viz příloha D.1.4.d.1 – technická zpráva)</t>
  </si>
  <si>
    <t>Vzduchotechnické pří</t>
  </si>
  <si>
    <t>PK1</t>
  </si>
  <si>
    <t>Požární klapka typ: 500x450 – čtyřhranné, o rozměrech 500x450 mm, CE certifikace dle EN 15650, testováno dle EN 1366-2, klasifikováno dle EN 13501-3+A1, těsnost dle EN 1751 přes těleso třída C a přes list třída 2, požární odolnost až EIS 120, korozivzdornost dle EN 15650, ruční a teplotní s koncovým spínačem („ZAVŘENO“)</t>
  </si>
  <si>
    <t>PK2</t>
  </si>
  <si>
    <t>RK1</t>
  </si>
  <si>
    <t>Regulační klapka typ: Ø355 – kruhová, ø 355mm, ovládání ruční, pozink, napojení na spiro, s břitovým těsněním</t>
  </si>
  <si>
    <t>RK2</t>
  </si>
  <si>
    <t>Regulační klapka typ: Ø400 – kruhová, ø 400mm, ovládání ruční, pozink, napojení na spiro, s břitovým těsněním</t>
  </si>
  <si>
    <t>VS1</t>
  </si>
  <si>
    <t>Větrací strop (cca 38 m2) typ: uzavřený větrací strop s LED osvětlením – přívodní část větracího stropu bude opatřena textilní vyústkou s mikroperforací; odvodní část bude opatřena odlučovači tuku; dodávka vč. montáže; zahrnuje systém LED osvětlení; připojení potrubí na připojovací hrdla</t>
  </si>
  <si>
    <t>PI1</t>
  </si>
  <si>
    <t>Požární izolace potrubí; typ B (o&lt;-i); (o&lt;-&gt;i) typ: tl. 80 mm – Izolační desky z kamenné vlny s černým Al polepem; určeno pouze pro čtyřhranné potrubí; certifikováno jako součást protipožárního systému pro požárně odolná potrubí dle normy ČSN EN 1366-1</t>
  </si>
  <si>
    <t>m²</t>
  </si>
  <si>
    <t>Kruhové potrubí skup</t>
  </si>
  <si>
    <t>Kruhové potrubí skupiny I: mat. pozink. plech</t>
  </si>
  <si>
    <t>–.1</t>
  </si>
  <si>
    <t>průměr Ø200</t>
  </si>
  <si>
    <t>bm</t>
  </si>
  <si>
    <t>–.2</t>
  </si>
  <si>
    <t>průměr Ø250</t>
  </si>
  <si>
    <t>–.3</t>
  </si>
  <si>
    <t>průměr Ø315</t>
  </si>
  <si>
    <t>–.4</t>
  </si>
  <si>
    <t>průměr Ø355</t>
  </si>
  <si>
    <t>–.5</t>
  </si>
  <si>
    <t>průměr Ø400</t>
  </si>
  <si>
    <t>Kruhové tvarovky sku</t>
  </si>
  <si>
    <t>Kruhové tvarovky skupiny I: mat. pozink. plech</t>
  </si>
  <si>
    <t>–.6</t>
  </si>
  <si>
    <t>průměr Ø200 (+10 % prostřih)</t>
  </si>
  <si>
    <t>–.7</t>
  </si>
  <si>
    <t>průměr Ø250 (+10 % prostřih)</t>
  </si>
  <si>
    <t>–.8</t>
  </si>
  <si>
    <t>průměr Ø315 (+10 % prostřih)</t>
  </si>
  <si>
    <t>–.9</t>
  </si>
  <si>
    <t>průměr Ø355 (+10 % prostřih)</t>
  </si>
  <si>
    <t>–.10</t>
  </si>
  <si>
    <t>průměr Ø400 (+10 % prostřih)</t>
  </si>
  <si>
    <t>Čtyřhranné potrubí s</t>
  </si>
  <si>
    <t>Čtyřhranné potrubí skupiny I: mat. pozink. plech</t>
  </si>
  <si>
    <t>–.11</t>
  </si>
  <si>
    <t>jmenovitý rozměr 0 až 750 mm; pozink tl. 0,7 mm</t>
  </si>
  <si>
    <t>Čtyřhranné tvarovky</t>
  </si>
  <si>
    <t>Čtyřhranné tvarovky skupiny I: mat. pozink. plech</t>
  </si>
  <si>
    <t>–.12</t>
  </si>
  <si>
    <t>jmenovitý rozměr 0 až 750 mm; pozink tl. 0,7 mm (+ prostřih 10 %)</t>
  </si>
  <si>
    <t>Montážní materiál</t>
  </si>
  <si>
    <t>–.13</t>
  </si>
  <si>
    <t>Závěsy, závěsné lišty, závitové tyče, hmoždinky; pásky; spojovací materiál apod. (cca 3.0 % z ceny materiálu)</t>
  </si>
  <si>
    <t>Související náklady</t>
  </si>
  <si>
    <t>–.14</t>
  </si>
  <si>
    <t>Přesun hmot pro vzduchotechniku, výšky do 12 m (cca 5.0 Kč/kg)</t>
  </si>
  <si>
    <t>kg</t>
  </si>
  <si>
    <t>–.15</t>
  </si>
  <si>
    <t>Doprava na staveniště (cca 6.0 % z ceny materiálu)</t>
  </si>
  <si>
    <t>–.16</t>
  </si>
  <si>
    <t>Rezerva (ostatní, blíže nespecifikovaný materiál a práce + pomocný montážní materiál a práce; dodatečná kabeláž; ostatní příslušenství; aj.)</t>
  </si>
  <si>
    <t>–.18</t>
  </si>
  <si>
    <t>SDK límce pro "zarovnání" klenby v místě vstupů do varny (zajišťuje profese stavby pokud nebude v průběhu montáže dohodnuto jinak; podrobněji viz příloha D.1.4.d.1 – technická zpráva a "3D pohled 2" na výkrese D.1.4.d.2)</t>
  </si>
  <si>
    <t>–.19</t>
  </si>
  <si>
    <t>ESI/ESL – dodávka, montáž a komunikační propojení nástěnného ovladače pro nast. výkonu větrání stáv. VZT jednotky ve 2.PP, vč. regulace přiváděné teploty (zajišťuje profese ESI/ESL (příp. MaR) pokud nebude v průběhu montáže dohodnuto jinak; podrobněji viz příloha D.1.4.d.1 – technická zpráva)</t>
  </si>
  <si>
    <t>–.17</t>
  </si>
  <si>
    <t>Zednické výpomoci (cca 10.0 % z ceny montáže)</t>
  </si>
  <si>
    <t>Demontáž – vzduchote</t>
  </si>
  <si>
    <t>Demontáž stávajících</t>
  </si>
  <si>
    <t>–.20</t>
  </si>
  <si>
    <t>Demontáž stávajících čtyřhranných plechových VZT rozvodů do 0.28 m2; vč. mřížek – veškeré stávající VZT rozvody a související mřížky, které nebudou opětovně využity</t>
  </si>
  <si>
    <t>–.21</t>
  </si>
  <si>
    <t>Demontáž stávající digestoře ostrůvkové – veškeré stávající digestoře, které nebudou opětovně využity</t>
  </si>
  <si>
    <t>–.22</t>
  </si>
  <si>
    <t>Demontáž stávajících požárních klapek – veškeré stávající PK, které nebudou opětovně využity</t>
  </si>
  <si>
    <t>–.23</t>
  </si>
  <si>
    <t>Demontáž stávající textilní vyústě; do Ø600 – veškeré stávající textilní vyústě, které nebudou opětovně využity</t>
  </si>
  <si>
    <t>–.24</t>
  </si>
  <si>
    <t>Přesun demontovaných VZT rozvodů, do výšky 12 m (cca 4.0 Kč/kg)</t>
  </si>
  <si>
    <t>–.25</t>
  </si>
  <si>
    <t>Odvoz demontovaných VZT rozvodů ze staveniště (cca 6.0 Kč/kg)</t>
  </si>
  <si>
    <t>–.26</t>
  </si>
  <si>
    <t>Rezerva – tj. ostatní, blíže nespecifikovaný úkony</t>
  </si>
  <si>
    <t>Hodinové zúčtovací s</t>
  </si>
  <si>
    <t>Renovace stávajících</t>
  </si>
  <si>
    <t>–.27</t>
  </si>
  <si>
    <t>Mechanické čištění stávajících VZT rozvodů – bude provedeno pro veškeré využité stávající VZT rozvody</t>
  </si>
  <si>
    <t>–.28</t>
  </si>
  <si>
    <t>Úpravy stávajících VZT rozvodů – dotěsnění spojů veškerých využitých stávajících VZT rozvodů; příp. jejich kompletní náhrada vč. materiálu; nátěry; opravy kotvení apod.</t>
  </si>
  <si>
    <t>–.29</t>
  </si>
  <si>
    <t>Zkouška těsnosti stávajících VZT rozvodů – bude provedeno před započetím montáže; veškeré stávající i nové VZT rozvody musí splňovat nejméně třídu těsnosti C dle ČSN EN 12237 a ČSN EN 1507</t>
  </si>
  <si>
    <t>Úklid</t>
  </si>
  <si>
    <t>–.30</t>
  </si>
  <si>
    <t>Úklid na staveništi po demontáži a po realizaci – platí pro úkony spojené s demontáží a montáží VZT prvků</t>
  </si>
  <si>
    <t>Zprovoznění</t>
  </si>
  <si>
    <t>–.31</t>
  </si>
  <si>
    <t>Příprava ke komplexnímu vyzkoušení, oživení a zaregulování zařízení</t>
  </si>
  <si>
    <t>–.32</t>
  </si>
  <si>
    <t>Komplexní vyzkoušení zařízení</t>
  </si>
  <si>
    <t>–.33</t>
  </si>
  <si>
    <t>Vypracování provozních předpisů</t>
  </si>
  <si>
    <t>–.34</t>
  </si>
  <si>
    <t>Měření hlučnosti zařízení</t>
  </si>
  <si>
    <t>SO 06 - GASTRO</t>
  </si>
  <si>
    <t>D1 - STUDENÝ SKLAD</t>
  </si>
  <si>
    <t>D2 - ÚKLID</t>
  </si>
  <si>
    <t>D3 - MINUTKOVÁ KUCHYNĚ A REGENERACE</t>
  </si>
  <si>
    <t>D4 - MYTÍ PROVOZNÍHO NÁDOBÍ</t>
  </si>
  <si>
    <t>D5 - STUDENÁ KUCHYNĚ</t>
  </si>
  <si>
    <t>D6 - MYTÍ STOLNÍHO NÁDOBÍ</t>
  </si>
  <si>
    <t>D7 - SKLAD NÁDOBÍ</t>
  </si>
  <si>
    <t>D8 - VÝDEJ HOTOVÝCH JÍDEL</t>
  </si>
  <si>
    <t>D9 - DOPLŇKOVÝ PRODEJ - BALENÉ NÁPOJE</t>
  </si>
  <si>
    <t>D10 - ÚKLIDOVÁ MÍSTNOST + OHŘEV TV</t>
  </si>
  <si>
    <t>D11 - CHLADÍCÍ SKLAD</t>
  </si>
  <si>
    <t>D12 - ÚKLID A SKLAD CHEMIE</t>
  </si>
  <si>
    <t>D13 - PŘÍPRAVNA ZELENINY</t>
  </si>
  <si>
    <t>D14 - PŘÍPRAVNA MASA</t>
  </si>
  <si>
    <t>D15 - Sklad vajec</t>
  </si>
  <si>
    <t>STUDENÝ SKLAD</t>
  </si>
  <si>
    <t>G.001</t>
  </si>
  <si>
    <t>Chladnička pro GN 2/1 s objemem min. 650 litrů Ventilační chladicí systém Uzamykatelné plné dveře En.tř. C Rozsah chlazení: -2 / + 15 °C 3-úrovňové nastavení vnitřní vlhkosti Elektronické ovládání LC-displej monochrom Digitální zobrazení teploty Funkce optického a akustického alarmu Funkce zámku displeje Vnější nerezový plášť Min. 5× zesílený rošty GN 2/1 sšedým povlakem Podlahové rošty; výška polic je nastavitelná po 100 mm Nosnost na polici: max. 60 kg Automatické zavírání dveř Lze měnit směr otevírání dveří Hygienické, vyměnitelné těsnění dveří Automatické odmrazování Nerezové nohy nastavitelné od 150 do 180 mm Chladivo bez FCKW-FKW (R 600a) a izolace stěn min. 50 mm Roční spotřeba energie max.: 635 kWh Provoz možný při okolní teplotě: mezi + 10 / + 40 ° C Klimatická třída 5 Třída energetické účinnosti C Podlahová výpust pro snadné čištění</t>
  </si>
  <si>
    <t>P</t>
  </si>
  <si>
    <t>Poznámka k položce:_x000D_
ROZMĚR  š x h x v - 750 x 750 x 2000_x000D_
NAPĚTÍ V - 230 _x000D_
PŘÍKON EL kW - 0,2 _x000D_
PŘÍKON EL-kW Celkem - 0,2</t>
  </si>
  <si>
    <t>G.002</t>
  </si>
  <si>
    <t>Poznámka k položce:_x000D_
ROZMĚR  š x h x v - 750 x 750 x 2000 _x000D_
NAPĚTÍ V - 230 _x000D_
PŘÍKON EL kW - 0,2 _x000D_
PŘÍKON EL-kW Celkem - 0,2</t>
  </si>
  <si>
    <t>G.003</t>
  </si>
  <si>
    <t>Změkčovač vody automatický pro velké tunelové myčky a centrální změkčení, nastavení časové, mechanícké a objemové</t>
  </si>
  <si>
    <t>Poznámka k položce:_x000D_
NAPĚTÍ V - 230  _x000D_
PŘÍKON EL-kW Celkem - 1 _x000D_
Dodávka ZTI, profese ZTI zajistí rozvod změkčené vody pro spotřebiče gastro</t>
  </si>
  <si>
    <t>ÚKLID</t>
  </si>
  <si>
    <t>G.004</t>
  </si>
  <si>
    <t>Kombinovaná výlevka</t>
  </si>
  <si>
    <t>Poznámka k položce:_x000D_
Dodávka ZTI</t>
  </si>
  <si>
    <t>MINUTKOVÁ KUCHYNĚ A REGENERACE</t>
  </si>
  <si>
    <t>G.005</t>
  </si>
  <si>
    <t>Pracovní stůl nerezový, otevřený s dřezem (400x400x250), police, zadní lem, boční lemy dle umístění stolu, sifon</t>
  </si>
  <si>
    <t>Poznámka k položce:_x000D_
ROZMĚR  š x h x v - 1200 x 700 x 900</t>
  </si>
  <si>
    <t>G.006</t>
  </si>
  <si>
    <t>Stojánková baterie</t>
  </si>
  <si>
    <t>G.007</t>
  </si>
  <si>
    <t>Podlahová vana</t>
  </si>
  <si>
    <t>Poznámka k položce:_x000D_
ROZMĚR  š x h x v - 300x300    Dodávka ZTI</t>
  </si>
  <si>
    <t>G.008</t>
  </si>
  <si>
    <t>Pracovní stůl nerezový</t>
  </si>
  <si>
    <t>Poznámka k položce:_x000D_
ROZMĚR  š x h x v - 900 x 700 x 900</t>
  </si>
  <si>
    <t>G.009</t>
  </si>
  <si>
    <t>Neutrální díl</t>
  </si>
  <si>
    <t>Poznámka k položce:_x000D_
ROZMĚR  š x h x v - 350 x 900 x 900</t>
  </si>
  <si>
    <t>G.010</t>
  </si>
  <si>
    <t>Elektrické multifunkční zařízení tlakové s automatickým zdvihem košů Pracovní tlak pánve 0,45-0,6 bar Krytí IPX5 Kapacita 2x GN1/1 Objem min. 100 l Dno pánve z ušlechtilé oceli (nerezová ocel AISI 316) s nepřilnavým povrchem, rozměr dna pánve min. 710×580 mm Dno uvnitř pánve se zaoblenými rohy pro snadné čištění Integrovaný odpad ve dně vany s elektrickým uzávěrem Automatický zdvih košů Bezpečnostní snímač rozpoznání ramene košů Integrovaná sprcha s automatickým navíjením Integrovaná zásuvka 230 V /16 A Naklápěcí hřídel pánve na přední straně Víko z nerezové oceli (AISI 304) Odvod nadbytečné páry otvorem na středu víka Elektronické napouštění vody Motorizované elektrické naklápění s ochranou proti přetížení ovládané z dotykového panelu Ovládací rozhraní s min. 12" dotykovým displejem - komunikace v českém jazyce Ručně nastavitelné provozní režimy pro: dušení, vaření, fritování, atd.... Zvláštní funkce pro jemné vaření a pečení s nízkou teplotou přes noc Tlakové vaření při teplotě 110 °C Automatické zajištění a odjištění víka při tlakovém vaření Automatické snížení přetlaku a kondenzace páry na konci varného cyklu s odvodem kondenzátu do odpadu Vícebodá sonda USB port pro aktualizaci receptů a software zařízení 2× fritovací koš, 2× varný koš, 1× rameno zdvihu, šachtle velká + malá, houbička, síto na halušky</t>
  </si>
  <si>
    <t>Poznámka k položce:_x000D_
ROZMĚR  š x h x v - 1300 x (900-950) x 1000-1100 _x000D_
NAPĚTÍ V - 400 _x000D_
PŘÍKON EL kW - 24-26 _x000D_
PŘÍKON EL-kW Celkem - 24-26</t>
  </si>
  <si>
    <t>G.011</t>
  </si>
  <si>
    <t>El.čtyřzónový, tálový sporák s otevřenou podestavbou 5xGN 2/1 4 varné zóny s celistvou nerezovou hyg. varnou deskou Celková varná plocha min. 810×670 mm Obložení z nerezové oceli (AISI 304) pro snadné čištění všech povrchů Hygienicky vodotěsný a nečistotám odolný bezespárový zámkový systém propojitelný s ostatními sousedními spotřebiči ve varném bloku Pracovní deska spotřebiče z nerezové oceli (AISI 304) tloušťky min. 1,5 mm se zaoblenými hranami Všechny technologické části přístroje umístěny v přední straně pro snadný přístup a servis Všechny vnější šrouby z nerezové oceli (AISI 304) Ergonomický ovládací panel s dobře viditelnými a snadno použitelnými ovládacími prvky Bezpečnostní termostat s automatickým resetem a indikací poruchy pro každou varnou plochu Možnost připojení k optimalizaci systému spotřeby energie Rozhraní pro připojení k externímu PC se softwarem HACCP Podestavba s prostorem pro min. 5xGN 2/1 určená Bezespáré provedení spodního prostoru s lisovanými hygienickými zásuvy pro GN Zaoblené rohy - hygienické provedení verze H3 Stavitelné nerezové nohy Nerezový okopový systém</t>
  </si>
  <si>
    <t>Poznámka k položce:_x000D_
ROZMĚR  š x h x v - 900 x (900-950) x 900 _x000D_
NAPĚTÍ V - 400 _x000D_
PŘÍKON EL kW - 16-18 _x000D_
PŘÍKON EL-kW Celkem - 16-18</t>
  </si>
  <si>
    <t>G.012</t>
  </si>
  <si>
    <t>Neutrální plocha ve varném bloku s napouštěcím ramenem a podestavbou pro 5×GN 1/1 Obložení z nerezové oceli (AISI 304) Pracovní deska z nerezové oceli (AISI 304) tl. min. 1,5mm s čelním rádiusem odpovídajícím návazné technologii Všechny vnější šrouby z nerezové oceli (AISI 304) Hygienicky vodotěsný a nečistotám odolný bezespárový zámkový systém propojitelný s ostatními sousedními spotřebiči ve varném bloku Masivní napouštěcí rameno plně integrované do neutrální plochy Dvě vody s pákovým ovládáním a otočným ramenem Délka ramene 430 mm Napouštěcí výška ramene 330 mm Podestavba s hygienickým bezespárým provedením Boční panely svařované bez viditelného spoje Spodní prostor otevřený v hygienickém bezespárém provedení H3 s 5 lisovanými vsuny pro GN 1/1 Stavitelné nerezové nohy Nerezový okopový systém</t>
  </si>
  <si>
    <t>Poznámka k položce:_x000D_
ROZMĚR  š x h x v - 450 x (900-950) x 900</t>
  </si>
  <si>
    <t>G.013</t>
  </si>
  <si>
    <t>El. bojlerový konvektomat 20 × GN 1/1 včetně zavážecího vozíku Elektronický dotykový panel min 8" odolný vlhkosti Min. 6 bodová teplotní sonda Min. 7 rychlostí ventilátoru Zásuvy orientované napříč Programování - možnost vytvoření až 1000 programů Rychlý a úsporný vývin páry pomocí bojleru Automatický předehřev/zchlazení - kompenzace změn teploty při otevření zařízení Automatické čištění a odvápnění varné komory Horký vzduch: 30 - 300 °C Kombinovaný režim: 30 - 300 °C Vaření v páře: 30 - 130 °C Bio vaření: 30 - 98 °C Nízkoteplotní vaření/pečení Vaření/pečení přes noc Časování zásuvů Regenerace Min. trojité dveřní sklo Integrovaná sprcha</t>
  </si>
  <si>
    <t>Poznámka k položce:_x000D_
ROZMĚR  š x h x v - 950 x 850 x 1800 _x000D_
NAPĚTÍ V - 400 _x000D_
PŘÍKON EL kW - 35-39 _x000D_
PŘÍKON EL-kW Celkem - 35-39</t>
  </si>
  <si>
    <t>G.014</t>
  </si>
  <si>
    <t>Vyhřívaný vozík s přivlhčením, kapacita 15xGN1/1, Provedení dvouplášťové Izolované lisované bočnice s roztečí vsunů 75 mm Rovnoměrné proudění horkého vzduchu zajišťuje ventilátor Distanční prvky na zadní stěně a dveřích vozíku Digitální termostaty Ovládání teploty vnitřního prostoru vozíku (30-90°C) a ovládání zvlhčování Dno vozíku vybaveno výpustným kohoutem Aretace dveří Uzavírání klikou se zámkem Masivní rohové nárazníky 4 otočná kolečka 2 s brzdou</t>
  </si>
  <si>
    <t>Poznámka k položce:_x000D_
ROZMĚR  š x h x v - 570 x 825 x 1465 _x000D_
NAPĚTÍ V - 230 _x000D_
PŘÍKON EL kW - 2,3 _x000D_
PŘÍKON EL-kW Celkem - 2,3</t>
  </si>
  <si>
    <t>G.015</t>
  </si>
  <si>
    <t>MYTÍ PROVOZNÍHO NÁDOBÍ</t>
  </si>
  <si>
    <t>G.016</t>
  </si>
  <si>
    <t>Regál nerezový čtyřpolicový, svařovaná konstrukce</t>
  </si>
  <si>
    <t>Poznámka k položce:_x000D_
ROZMĚR  š x h x v - 1100 x 500 x1 800</t>
  </si>
  <si>
    <t>G.017</t>
  </si>
  <si>
    <t>G.018</t>
  </si>
  <si>
    <t>Mycí stůl nerezový se svařovaným dřezem (1000x500mm), spodní roštová police, zvýšený zadní lem, boční lemy dle umístění</t>
  </si>
  <si>
    <t>G.019</t>
  </si>
  <si>
    <t>Stojánková baterie profi, model stolní, dlouhé hygienické pákové ovládání a otočné raménko Úsporná sprchová hlavice s průtokem max. do 4l/min Pancéřová hadice z nerezové oceli ASI 304 Napouštěcí raménko v průměru min. 25 mm, délky min 250 mm</t>
  </si>
  <si>
    <t>G.020</t>
  </si>
  <si>
    <t>Úsporná sprchová hlavice s průtokem max. do 4l/min</t>
  </si>
  <si>
    <t>Poznámka k položce:_x000D_
ROZMĚR  š x h x v - 500x700x900</t>
  </si>
  <si>
    <t>G.021</t>
  </si>
  <si>
    <t>Pancéřová hadice z nerezové oceli ASI 304</t>
  </si>
  <si>
    <t>Poznámka k položce:_x000D_
ROZMĚR  š x h x v - 1100x300    Dodávka ZTI</t>
  </si>
  <si>
    <t>D5</t>
  </si>
  <si>
    <t>STUDENÁ KUCHYNĚ</t>
  </si>
  <si>
    <t>G.022</t>
  </si>
  <si>
    <t>G.023</t>
  </si>
  <si>
    <t>G.024</t>
  </si>
  <si>
    <t>G.025</t>
  </si>
  <si>
    <t>Chladící stůl - 3 sekce s dvířky S agregátem vpravo Nerez pracovní deska s 40 mm zadním lemem Výkonné ventilované chlazení Kompletní nerezové provedení Zaoblené vnitřní hrany Nastavitelné nožičky Elektronický regulátor Digitální ukazatel teploty Automatické odtávání elektrickým topením Snadno vyměnitelné těsnění bez použití nářadí Chladivo R 134a</t>
  </si>
  <si>
    <t>Poznámka k položce:_x000D_
ROZMĚR  š x h x v - 1750 x 700 x 900 _x000D_
NAPĚTÍ V - 230 _x000D_
PŘÍKON EL kW - 0,8 _x000D_
PŘÍKON EL-kW Celkem - 0,8</t>
  </si>
  <si>
    <t>D6</t>
  </si>
  <si>
    <t>MYTÍ STOLNÍHO NÁDOBÍ</t>
  </si>
  <si>
    <t>G.026</t>
  </si>
  <si>
    <t>Vstupní stůl s vedením na koše Nerezové provedení Dřez 500×400×250 mm vpravo Pracovní výška 900 mm Zvýšený zadní lem v= 300 mm Vana spádovaná do sifonu Příprava pro stojánkovou tlakovou baterii Spodní roštová police Vč. stojánkové baterie profi, model stolní, dlouhé hygienické pákové ovládání a otočné raménko Úsporná sprchová hlavice s průtokem max. do 4l/min Pancéřová hadice z nerezové oceli ASI 304 Napouštěcí raménko v průměru min. 25 mm, délky min 250 mm</t>
  </si>
  <si>
    <t>Poznámka k položce:_x000D_
ROZMĚR  š x h x v - 1400 x 700 x 900</t>
  </si>
  <si>
    <t>G.027</t>
  </si>
  <si>
    <t>Mycí stroj tunelový průběžný pro mytí v koších 500x500 mm vč. rekuperace Směr posuvu pravo-levý Výkon stroje min. 80 košů/hod při dodržení 2 min. kontaktního času (DIN 10534) Teoretický výkon stroje min. 120 košů/hod Zásuvná výška min. 508 mm Zásuvná šířka min. 530 mm Pracovní výška 900 mm Přesah vstupní zóny min 250 mm nad vstupní stůl (počítá se do celkové délky myčky, ale nemění nároky na prostorové uspořádání) Sušící zóna 90° o délce min 850 mm Integrovaná rekuperace pro zpětné využití zbytkové energie odpadní páry Množství odpadního vzduchu vysálaného z myčky max. 150m3/hod provozu o teplotě max. 25°C; Spotřeba oplachové vody max. 160 l/hod provozu Hygienický skleněný displej s dotykovou funkcí Ovládání v ČJ Ovládací panel: min. 3 rychlosti s možností modifikace Autotimer Čerpadla aktivních tanků v celonerezovém provedení s diagnostickou ochranou proti zkratu v případě vniknutí vlhkosti Mycí stroj v celonerezovém provedení Dvouplášťové provedení dveří vč. zvukové a tepelné izolace Vícestupňová filtrace mycího roztoku Mycí tanky v celonerezovém provedení Celonerezová mycí a oplachová ramena Rozhraní bluetooth pro bezdrátovou komunikaci Dávkovače pro mycí a oplachovou chemii Základní sada košů Základní sada chemie</t>
  </si>
  <si>
    <t>Poznámka k položce:_x000D_
ROZMĚR  š x h x v - 2350-2450 x  800-850 (900-1000 sušící zóna) x  1900-2000 _x000D_
NAPĚTÍ V - 400  _x000D_
PŘÍKON EL-kW Celkem - 30-33</t>
  </si>
  <si>
    <t>G.028</t>
  </si>
  <si>
    <t>Výstupní válečkový stůl Nerezové provedení Pracovní výška 900 mm zadní lem, koncový spínač pro zastavení posunu při plné kapacitě výstupního stolu</t>
  </si>
  <si>
    <t>Poznámka k položce:_x000D_
ROZMĚR  š x h x v - 1150 x 580 x 900</t>
  </si>
  <si>
    <t>G.029</t>
  </si>
  <si>
    <t>Poznámka k položce:_x000D_
ROZMĚR  š x h x v - 1000x300    Dodávka ZTI</t>
  </si>
  <si>
    <t>D7</t>
  </si>
  <si>
    <t>SKLAD NÁDOBÍ</t>
  </si>
  <si>
    <t>G.030</t>
  </si>
  <si>
    <t>G.031</t>
  </si>
  <si>
    <t>Poznámka k položce:_x000D_
ROZMĚR  š x h x v - 1200 x 500 x 1800</t>
  </si>
  <si>
    <t>G.032</t>
  </si>
  <si>
    <t>Nerez zásobník na příbory a podnosy včetně GN, pojízdné provedení</t>
  </si>
  <si>
    <t>Poznámka k položce:_x000D_
ROZMĚR  š x h x v - 680x750x1400</t>
  </si>
  <si>
    <t>G.033</t>
  </si>
  <si>
    <t>D8</t>
  </si>
  <si>
    <t>VÝDEJ HOTOVÝCH JÍDEL</t>
  </si>
  <si>
    <t>G.034</t>
  </si>
  <si>
    <t>G.035</t>
  </si>
  <si>
    <t>Teplá vana na 3GN1/1 včetně skleněné dechové clony Včetně integrované digestoře Nezávislé ovládání výhřevu van S přípravou pro interiérový obklad (součástí) S pojezdovou dráhou hloubky 300 mm</t>
  </si>
  <si>
    <t>Poznámka k položce:_x000D_
ROZMĚR  š x h x v - 1200 x 700 x900 _x000D_
NAPĚTÍ V - 230 _x000D_
PŘÍKON EL kW - 2,1 _x000D_
PŘÍKON EL-kW Celkem - 4,2</t>
  </si>
  <si>
    <t>G.036</t>
  </si>
  <si>
    <t>Zabudovaný zásobník na talíře a pojezdu S přípravou pro interiérový obklad (součástí) S pojezdovou dráhou hloubky 300 mm</t>
  </si>
  <si>
    <t>Poznámka k položce:_x000D_
ROZMĚR  š x h x v - 500 x 700 x 900 _x000D_
NAPĚTÍ V - 230 _x000D_
PŘÍKON EL kW - 1 _x000D_
PŘÍKON EL-kW Celkem - 3</t>
  </si>
  <si>
    <t>G.037</t>
  </si>
  <si>
    <t>Teplá vana na 2GN1/1 včetně skleněné dechové clony Včetně integrované digestoře Nezávislé ovládání výhřevu van S přípravou pro interiérový obklad (součástí) S pojezdovou dráhou hloubky 300 mm</t>
  </si>
  <si>
    <t>Poznámka k položce:_x000D_
ROZMĚR  š x h x v - 800 x 700 x 900 _x000D_
NAPĚTÍ V - 230 _x000D_
PŘÍKON EL kW - 1,4 _x000D_
PŘÍKON EL-kW Celkem - 1,4</t>
  </si>
  <si>
    <t>G.038</t>
  </si>
  <si>
    <t>Výdejní pult rohový skříňkový s přípravou pro interiérový obklad (součástí) Nerezový se zabudovaným zásobníkem na koše S pojezdovou dráhou hloubky 300 mm</t>
  </si>
  <si>
    <t>Poznámka k položce:_x000D_
ROZMĚR  š x h x v - 1500 x 700 x 900</t>
  </si>
  <si>
    <t>G.039</t>
  </si>
  <si>
    <t>Výčepní stůl nerezový skříňkový s přípravou pro interiérový obklad (součástí) Prolam desky, odkapávací mřížka s ostřikem S pojezdovou dráhou hloubky 300 mm (částečně)</t>
  </si>
  <si>
    <t>Poznámka k položce:_x000D_
ROZMĚR  š x h x v - 1430 x 700 x 900 _x000D_
NAPĚTÍ V - 230 _x000D_
PŘÍKON EL kW - 2 _x000D_
PŘÍKON EL-kW Celkem - 2</t>
  </si>
  <si>
    <t>G.040</t>
  </si>
  <si>
    <t>Pracovní stůl nerezový skříňkový s přípravou pro interiérový obklad (součástí) - (podestavba pod. poz.9) S pojezdovou dráhou hloubky 300 mm</t>
  </si>
  <si>
    <t>Poznámka k položce:_x000D_
ROZMĚR  š x h x v - 2450 x 700 x 900</t>
  </si>
  <si>
    <t>G.041</t>
  </si>
  <si>
    <t>postmix</t>
  </si>
  <si>
    <t>Poznámka k položce:_x000D_
NAPĚTÍ V - 230 _x000D_
PŘÍKON EL kW - 1,5 _x000D_
PŘÍKON EL-kW Celkem - 1,5 dodávka provozovatele</t>
  </si>
  <si>
    <t>G.042</t>
  </si>
  <si>
    <t>Chladící vitrína přefukovaná, třípatrová, samoobslužná, Agregát v podestavbě (poz. 7 a 10) Celonerezový rám v kombinaci se skleněnými stěnami tl. min. 6mm Chladící vitrína přefukovaná (svislé a vodorovné vzduchové kanálky) Čelní stěna (od zákazníka) výklopná dvířka – samoobslužné provedení 2x skleněná police, LED osvětlení Výklopný výparník</t>
  </si>
  <si>
    <t>Poznámka k položce:_x000D_
ROZMĚR  š x h x v - 1150 x 650 x 720  _x000D_
NAPĚTÍ V - 0,8 _x000D_
PŘÍKON EL kW - 0,8 _x000D_
PŘÍKON EL-kW Celkem - 1</t>
  </si>
  <si>
    <t>G.043</t>
  </si>
  <si>
    <t>Poznámka k položce:_x000D_
ROZMĚR  š x h x v - 2000 x 1000 x 900</t>
  </si>
  <si>
    <t>G.044</t>
  </si>
  <si>
    <t>Pokladní box včetně kasy, zásobníku na příbory a prodejního regálu Lamino 18 mm, interiérová pracovní deska Nerezové pásky jako pojezd pod podnosy v pracovní desce Pod pracovní deskou otevřené skříňky</t>
  </si>
  <si>
    <t>Poznámka k položce:_x000D_
ROZMĚR  š x h x v - 2500 x 1100 x 900   _x000D_
PŘÍKON EL-kW Celkem - 3 _x000D_
Koordinace interiér, kasu připojit na slaboproudou síť s vyvedením do kanceláře</t>
  </si>
  <si>
    <t>G.045</t>
  </si>
  <si>
    <t>Zabudovaný zásobník na talíře lamino 18 mm, interiérová pracovní deska, Nerezové pásky jako pojezd pod podnosy v pracovní desce Pod pracovní deskou otevřené skříňky na podnosy</t>
  </si>
  <si>
    <t>Poznámka k položce:_x000D_
ROZMĚR  š x h x v - 700 x 1000 x 900_x000D_
   PŘÍKON EL-kW Celkem - 1 _x000D_
Zabudovat do interiérového ostrova</t>
  </si>
  <si>
    <t>G.046</t>
  </si>
  <si>
    <t>Chlazená nedělená vana na saláty a deserty 4GN1/1 včetně skleněné T nástavby Lamino 18 mm, interiérová pracovní deska Nerezové pásky jako pojezd pod podnosy v pracovní desce Pod pracovní deskou otevřené skříňky na podnosy</t>
  </si>
  <si>
    <t>Poznámka k položce:_x000D_
ROZMĚR  š x h x v - 1600 x 700 x 900 _x000D_
NAPĚTÍ V - 230 _x000D_
PŘÍKON EL kW - 1 _x000D_
PŘÍKON EL-kW Celkem - 2 _x000D_
Zabudovat do interiérového ostrova</t>
  </si>
  <si>
    <t>G.047</t>
  </si>
  <si>
    <t>Zásobník na koše lamino 18 mm, interiérová pracovní deska Nerezové pásky jako pojezd pod podnosy v pracovní desce Pod pracovní deskou otevřené skříňky na podnosy</t>
  </si>
  <si>
    <t>Poznámka k položce:_x000D_
ROZMĚR  š x h x v - 700 x 1000 x 900    Zabudovat do interiérového ostrova</t>
  </si>
  <si>
    <t>G.048</t>
  </si>
  <si>
    <t>Zabudovaný zásobník na talíře Lamino 18 mm, interiérová pracovní deska Nerezové pásky jako pojezd pod podnosy v pracovní desce Pod pracovní deskou otevřené skříňky na podnosy</t>
  </si>
  <si>
    <t>Poznámka k položce:_x000D_
ROZMĚR  š x h x v - 500 x 1000 x 900 _x000D_
NAPĚTÍ V - 230 _x000D_
PŘÍKON EL kW - 1 _x000D_
PŘÍKON EL-kW Celkem - 2</t>
  </si>
  <si>
    <t>G.049</t>
  </si>
  <si>
    <t>Teplá nedělená vana na 4GN1/1 včetně skleněné T nástavby Včetně zabudované digestoře Lamino 18 mm, interiérová pracovní deska Nerezové pásky jako pojezd pod podnosy v pracovní desce Pod pracovní deskou otevřené skříňky na podnosy</t>
  </si>
  <si>
    <t>Poznámka k položce:_x000D_
ROZMĚR  š x h x v - 1600 x 700 x 900 _x000D_
NAPĚTÍ V - 230 _x000D_
PŘÍKON EL kW - 2,8 _x000D_
PŘÍKON EL-kW Celkem - 5,6 _x000D_
Zabudovat do interiérového ostrova</t>
  </si>
  <si>
    <t>D9</t>
  </si>
  <si>
    <t>DOPLŇKOVÝ PRODEJ - BALENÉ NÁPOJE</t>
  </si>
  <si>
    <t>G.050</t>
  </si>
  <si>
    <t>DODÁVKA PROVOZOVATELE - Chladnička pro GN 2/1 s objemem min. 680 litrů Ventilační chladicí systém Uzamykatelné prosklené dveře En.tř. C Rozsah chlazení: +1 / + 15 °C 3-úrovňové nastavení vnitřní vlhkosti Elektronické ovládání LC-displej monochrom Digitální zobrazení teploty Funkce optického a akustického alarmu Funkce zámku displeje Vnější nerezový plášť Min. 5× zesílený rošty GN 2/1 sšedým povlakem Podlahové rošty; výška polic je nastavitelná po 100 mm Nosnost na polici: max. 60 kg Automatické zavírání dveř Lze měnit směr otevírání dveří Hygienické, vyměnitelné těsnění dveří Automatické odmrazování Nerezové nohy nastavitelné od 150 do 180 mm Chladivo bez FCKW-FKW (R 600a) a izolace stěn min. 50 mm Roční spotřeba energie max.: 985 kWh Provoz možný při okolní teplotě: mezi + 10 / + 40 ° C Klimatická třída 5 Třída energetické účinnosti D Podlahová výpust pro snadné čištění</t>
  </si>
  <si>
    <t>Poznámka k položce:_x000D_
ROZMĚR  š x h x v - 750 x 750 x 2000 _x000D_
NAPĚTÍ V - 230 _x000D_
PŘÍKON EL kW - 0,2 _x000D_
PŘÍKON EL-kW Celkem - 0,6_x000D_
_x000D_
DODÁVKA PROVOZOVATELE</t>
  </si>
  <si>
    <t>G.051</t>
  </si>
  <si>
    <t>Vozík na sběr požitého nádobí</t>
  </si>
  <si>
    <t>Poznámka k položce:_x000D_
Dle rozměru podnosů provozovatele</t>
  </si>
  <si>
    <t>D10</t>
  </si>
  <si>
    <t>ÚKLIDOVÁ MÍSTNOST + OHŘEV TV</t>
  </si>
  <si>
    <t>G.052</t>
  </si>
  <si>
    <t>Poznámka k položce:_x000D_
ROZMĚR  š x h x v - 700 x 500 x 1800</t>
  </si>
  <si>
    <t>G.053</t>
  </si>
  <si>
    <t>Výlevka stávající</t>
  </si>
  <si>
    <t>D11</t>
  </si>
  <si>
    <t>CHLADÍCÍ SKLAD</t>
  </si>
  <si>
    <t>G.054</t>
  </si>
  <si>
    <t>Mraznička min. 540 litrů, lze vložit přepravku Ventilační chladicí systém Uzamykatelné dveře plné Rozsah chlazení: -9 / -26 °C Digitální ovládání Digitální zobrazení teploty Funkce optického a akustického alarmu Vyhřívání rámu Min. 70 mm silná izolace boční stěny Min. 4 zesílené ocelové rošty Samozavírání dveří Zaměnitelný směr otevírání dveřé Vyměnitelné těsnění dveří Chladivo bez freonů (R 290) Klimatická třída 5 Roční spotřeba energie: max 1120 kWh</t>
  </si>
  <si>
    <t>Poznámka k položce:_x000D_
ROZMĚR  š x h x v - 750 x 750 x 2000 _x000D_
NAPĚTÍ V - 230 _x000D_
PŘÍKON EL kW - 0,4 _x000D_
PŘÍKON EL-kW Celkem - 0,8</t>
  </si>
  <si>
    <t>G.055</t>
  </si>
  <si>
    <t>Poznámka k položce:_x000D_
750 x 750 x 2000 _x000D_
NAPĚTÍ V - 230 _x000D_
PŘÍKON EL kW - 0,2 _x000D_
PŘÍKON EL-kW Celkem - 0,4</t>
  </si>
  <si>
    <t>G.056</t>
  </si>
  <si>
    <t>Poznámka k položce:_x000D_
ROZMĚR  š x h x v - 1600 x 500 x 1800</t>
  </si>
  <si>
    <t>G.057</t>
  </si>
  <si>
    <t>G.058</t>
  </si>
  <si>
    <t>Poznámka k položce:_x000D_
ROZMĚR  š x h x v - 1300 x 500 x 1800</t>
  </si>
  <si>
    <t>D12</t>
  </si>
  <si>
    <t>ÚKLID A SKLAD CHEMIE</t>
  </si>
  <si>
    <t>G.059</t>
  </si>
  <si>
    <t>Umyvadlo na ruce</t>
  </si>
  <si>
    <t>D13</t>
  </si>
  <si>
    <t>PŘÍPRAVNA ZELENINY</t>
  </si>
  <si>
    <t>G.060</t>
  </si>
  <si>
    <t>Mycí stůl se svařovaným dvoudřezem 2x(600x500x250), spodní roštová police, zvýšený zadní lem, boční lemy dle umístění</t>
  </si>
  <si>
    <t>Poznámka k položce:_x000D_
ROZMĚR  š x h x v - 2000 x 700 x 900</t>
  </si>
  <si>
    <t>G.061</t>
  </si>
  <si>
    <t>G.062</t>
  </si>
  <si>
    <t>Chladící stůl - 2 sekce s dvířky S agregátem vpravo Nerez pracovní deska s 40 mm zadním lemem Výkonné ventilované chlazení Kompletní nerezové provedení Zaoblené vnitřní hrany Nastavitelné nožičky Elektronický regulátor Digitální ukazatel teploty Automatické odtávání elektrickým topením Snadno vyměnitelné těsnění bez použití nářadí Chladivo R 134a</t>
  </si>
  <si>
    <t>Poznámka k položce:_x000D_
ROZMĚR  š x h x v - 1350 x 700 x 900 _x000D_
NAPĚTÍ V - 230 _x000D_
PŘÍKON EL kW - 0,8 _x000D_
PŘÍKON EL-kW Celkem - 0,8</t>
  </si>
  <si>
    <t>G.063</t>
  </si>
  <si>
    <t>Krouhač zeleniny výkon min. 250 kg/hod. počet ot./min 375 Indukční, asynchronní motor Nerezová hřídel Magnetický bezpečnostní systém Kryt motorového bloku z polykarbonátu 1 regulace rychlosti Vč. Nástroj na čištění kostičkovačů Vč. Stlačovací kolík pro drobné ovoce a zeleninu Vč. základní sady disků</t>
  </si>
  <si>
    <t>Poznámka k položce:_x000D_
ROZMĚR  š x h x v - 380 x 300 x 600 _x000D_
NAPĚTÍ V - 230 _x000D_
PŘÍKON EL kW - 0,5 _x000D_
PŘÍKON EL-kW Celkem - 0,5</t>
  </si>
  <si>
    <t>G.064</t>
  </si>
  <si>
    <t>G.065</t>
  </si>
  <si>
    <t>Paleta skladová, plastová</t>
  </si>
  <si>
    <t>Poznámka k položce:_x000D_
ROZMĚR  š x h x v - 1200 x 800 x 120</t>
  </si>
  <si>
    <t>G.066</t>
  </si>
  <si>
    <t>Poznámka k položce:_x000D_
ROZMĚR  š x h x v - 1100x300    _x000D_
Dodávka ZTI</t>
  </si>
  <si>
    <t>G.067</t>
  </si>
  <si>
    <t>Škrabka na brambory stolní Hmotnost dávky min. 4 kg Celonerezové provedení Výkon min. 70 kg/h Připojení vody 1/2" Připojení odpadu 50 mm Bezpečnostní mechanismus</t>
  </si>
  <si>
    <t>Poznámka k položce:_x000D_
ROZMĚR  š x h x v - 380 x 750 x 450 _x000D_
NAPĚTÍ V - 230 _x000D_
PŘÍKON EL kW - 0,25 _x000D_
PŘÍKON EL-kW Celkem - 0,25</t>
  </si>
  <si>
    <t>D14</t>
  </si>
  <si>
    <t>PŘÍPRAVNA MASA</t>
  </si>
  <si>
    <t>G.068</t>
  </si>
  <si>
    <t>G.069</t>
  </si>
  <si>
    <t>G.070</t>
  </si>
  <si>
    <t>140</t>
  </si>
  <si>
    <t>G.071</t>
  </si>
  <si>
    <t>142</t>
  </si>
  <si>
    <t>G.072</t>
  </si>
  <si>
    <t>144</t>
  </si>
  <si>
    <t>G.073</t>
  </si>
  <si>
    <t>Pracovní stůl nerezový, otevřený s policí, s krájecí nierolenovou deskou, zadní lem, boční lemy dle umístění stolu</t>
  </si>
  <si>
    <t>146</t>
  </si>
  <si>
    <t>Poznámka k položce:_x000D_
ROZMĚR  š x h x v - 1900 x 700 x 900</t>
  </si>
  <si>
    <t>D15</t>
  </si>
  <si>
    <t>Sklad vajec</t>
  </si>
  <si>
    <t>G.074</t>
  </si>
  <si>
    <t>148</t>
  </si>
  <si>
    <t>75</t>
  </si>
  <si>
    <t>G.075</t>
  </si>
  <si>
    <t>150</t>
  </si>
  <si>
    <t>G.076</t>
  </si>
  <si>
    <t>152</t>
  </si>
  <si>
    <t>77</t>
  </si>
  <si>
    <t>G.077</t>
  </si>
  <si>
    <t>Podstavná chladnička min. 130 litrů Ventilační chladicí systém Uzamykatelné dveře Rozsah chlazení: + 1 / + 15 °C Min. 3-úrovňové nastavení vnitřní vlhkosti Elektronické ovládání Digitální zobrazení teploty Funkce optického a akustického alarmu Samozavírání dveří Zaměnitelný směr otevírání dveřé Vyměnitelné těsnění dveří Aautomatické odmrazování Chladivo bez FCKW-FKW Izolace stěn min. 50 mm Roční spotřeba energie: 225 kWh</t>
  </si>
  <si>
    <t>154</t>
  </si>
  <si>
    <t>Poznámka k položce:_x000D_
ROZMĚR  š x h x v - 600 x 600 x 850 _x000D_
NAPĚTÍ V - 230 _x000D_
PŘÍKON EL kW - 0,2 _x000D_
PŘÍKON EL-kW Celkem - 0,2</t>
  </si>
  <si>
    <t>SO 07 - Mobiliář</t>
  </si>
  <si>
    <t>R766251</t>
  </si>
  <si>
    <t>M+D Židle dřevěná bez čalounění dle výběru investora</t>
  </si>
  <si>
    <t>-1648704702</t>
  </si>
  <si>
    <t>R766252</t>
  </si>
  <si>
    <t>M+D Stůl dřevěný 1200x800 mm, masiv, dle výběru investora</t>
  </si>
  <si>
    <t>444749103</t>
  </si>
  <si>
    <t>R766253</t>
  </si>
  <si>
    <t>M+D Stůl dřevěný 800x800 mm, masiv, dle výběru investora</t>
  </si>
  <si>
    <t>-1879944467</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</si>
  <si>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</si>
  <si>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</si>
  <si>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</si>
  <si>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</si>
  <si>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</si>
  <si>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</si>
  <si>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 xml:space="preserve">    VRN8 - Přesun stavebních kapacit</t>
  </si>
  <si>
    <t xml:space="preserve">    VRN9 - Ostatní náklady</t>
  </si>
  <si>
    <t>VRN1</t>
  </si>
  <si>
    <t>Průzkumné, geodetické a projektové práce</t>
  </si>
  <si>
    <t>013244000</t>
  </si>
  <si>
    <t>Dodavatelská dokumentace</t>
  </si>
  <si>
    <t>1024</t>
  </si>
  <si>
    <t>-80767534</t>
  </si>
  <si>
    <t>https://podminky.urs.cz/item/CS_URS_2024_01/013244000</t>
  </si>
  <si>
    <t>013254000</t>
  </si>
  <si>
    <t>Soubor</t>
  </si>
  <si>
    <t>0132540001</t>
  </si>
  <si>
    <t>Protokol o udržení vnějších vlivů</t>
  </si>
  <si>
    <t>917037092</t>
  </si>
  <si>
    <t>VRN3</t>
  </si>
  <si>
    <t>Zařízení staveniště</t>
  </si>
  <si>
    <t>020001000</t>
  </si>
  <si>
    <t>Příprava staveniště</t>
  </si>
  <si>
    <t>030001000.1</t>
  </si>
  <si>
    <t>Veškeré zařízení v rámci ZS a co předepisuje ZOV (vybudování ZS, oplocení, stavební přípojky, odběrná místa, dočasné komunikace a sjezdy včetně stání pro kontejnery, čistící zóny, oklepové zóny, zajištění zeleně proti poškození, zajištění okolních objektů</t>
  </si>
  <si>
    <t>1731422449</t>
  </si>
  <si>
    <t>VRN4</t>
  </si>
  <si>
    <t>Inženýrská činnost</t>
  </si>
  <si>
    <t>040001000</t>
  </si>
  <si>
    <t>-1876094774</t>
  </si>
  <si>
    <t>042503000</t>
  </si>
  <si>
    <t>Plán BOZP na staveništi</t>
  </si>
  <si>
    <t>405302640</t>
  </si>
  <si>
    <t>045203000</t>
  </si>
  <si>
    <t>Kompletační činnost</t>
  </si>
  <si>
    <t>045303000</t>
  </si>
  <si>
    <t>Koordinační činnost</t>
  </si>
  <si>
    <t>044002000</t>
  </si>
  <si>
    <t>Revize</t>
  </si>
  <si>
    <t>043002000</t>
  </si>
  <si>
    <t>Zkoušky a ostatní měření</t>
  </si>
  <si>
    <t>043114000</t>
  </si>
  <si>
    <t>Zkoušky tlakové</t>
  </si>
  <si>
    <t>043144000</t>
  </si>
  <si>
    <t>Zkoušky těsnosti</t>
  </si>
  <si>
    <t>VRN6</t>
  </si>
  <si>
    <t>Územní vlivy</t>
  </si>
  <si>
    <t>065002000</t>
  </si>
  <si>
    <t>Mimostaveništní doprava materiálů</t>
  </si>
  <si>
    <t>1919848775</t>
  </si>
  <si>
    <t>VRN7</t>
  </si>
  <si>
    <t>Provozní vlivy</t>
  </si>
  <si>
    <t>071002000</t>
  </si>
  <si>
    <t>Provoz investora, třetích osob</t>
  </si>
  <si>
    <t>-744400319</t>
  </si>
  <si>
    <t>079002000</t>
  </si>
  <si>
    <t>Ostatní provozní vlivy</t>
  </si>
  <si>
    <t>687497464</t>
  </si>
  <si>
    <t>060001000</t>
  </si>
  <si>
    <t>VRN8</t>
  </si>
  <si>
    <t>Přesun stavebních kapacit</t>
  </si>
  <si>
    <t>081103000</t>
  </si>
  <si>
    <t>Denní doprava pracovníků na pracoviště</t>
  </si>
  <si>
    <t>VRN9</t>
  </si>
  <si>
    <t>090001000.1</t>
  </si>
  <si>
    <t>Posudky, měření, kontrolní a revizní zkoušky stávajících a nově vybudovaných konstrukcí a objektů</t>
  </si>
  <si>
    <t>-335558898</t>
  </si>
  <si>
    <t>092103001</t>
  </si>
  <si>
    <t>Náklady na zkušební provoz</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</si>
  <si>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</si>
  <si>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</si>
  <si>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</si>
  <si>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</si>
  <si>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</si>
  <si>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</si>
  <si>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</si>
  <si>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</si>
  <si>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</si>
  <si>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</si>
  <si>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</si>
  <si>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</si>
  <si>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</si>
  <si>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</si>
  <si>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</si>
  <si>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</si>
  <si>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</si>
  <si>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</si>
  <si>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</si>
  <si>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</si>
  <si>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</si>
  <si>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</si>
  <si>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</si>
  <si>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</si>
  <si>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</si>
  <si>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</si>
  <si>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</si>
  <si>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</si>
  <si>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</si>
  <si>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</si>
  <si>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</si>
  <si>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</si>
  <si>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</si>
  <si>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</si>
  <si>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</si>
  <si>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</si>
  <si>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</si>
  <si>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</si>
  <si>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</si>
  <si>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</si>
  <si>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</si>
  <si>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</si>
  <si>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</si>
  <si>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</si>
  <si>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</si>
  <si>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</si>
  <si>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</si>
  <si>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</si>
  <si>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</si>
  <si>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</si>
  <si>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</si>
  <si>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</si>
  <si>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</si>
  <si>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</si>
  <si>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</si>
  <si>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</si>
  <si>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</si>
  <si>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</si>
  <si>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</si>
  <si>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</si>
  <si>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</si>
  <si>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</si>
  <si>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</si>
  <si>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</si>
  <si>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</si>
  <si>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</si>
  <si>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</si>
  <si>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</si>
  <si>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</si>
  <si>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</si>
  <si>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</si>
  <si>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</si>
  <si>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</si>
  <si>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</si>
  <si>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</si>
  <si>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</si>
  <si>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</si>
  <si>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</si>
  <si>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</si>
  <si>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</si>
  <si>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</si>
  <si>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</si>
  <si>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</si>
  <si>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</si>
  <si>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</si>
  <si>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</si>
  <si>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</si>
  <si>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</si>
  <si>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</si>
  <si>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</si>
  <si>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</si>
  <si>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</si>
  <si>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</si>
  <si>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</si>
  <si>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</si>
  <si>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</si>
  <si>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</si>
  <si>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</si>
  <si>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</si>
  <si>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</si>
  <si>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</si>
  <si>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</si>
  <si>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</si>
  <si>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</si>
  <si>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</si>
  <si>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</si>
  <si>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</si>
  <si>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</si>
  <si>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</si>
  <si>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</si>
  <si>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</si>
  <si>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</si>
  <si>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</si>
  <si>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</si>
  <si>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</si>
  <si>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</si>
  <si>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</si>
  <si>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</si>
  <si>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</si>
  <si>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</si>
  <si>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</si>
  <si>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</si>
  <si>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</si>
  <si>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</si>
  <si>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</si>
  <si>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</si>
  <si>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</si>
  <si>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</si>
  <si>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</si>
  <si>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</si>
  <si>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</si>
  <si>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</si>
  <si>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</si>
  <si>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</si>
  <si>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</si>
  <si>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</si>
  <si>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</si>
  <si>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</si>
  <si>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</si>
  <si>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</si>
  <si>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</si>
  <si>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</si>
  <si>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</si>
  <si>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</si>
  <si>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</si>
  <si>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</si>
  <si>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</si>
  <si>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</si>
  <si>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</si>
  <si>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</si>
  <si>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</si>
  <si>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</si>
  <si>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</si>
  <si>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</si>
  <si>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</si>
  <si>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</si>
  <si>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</si>
  <si>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</si>
  <si>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</si>
  <si>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</si>
  <si>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</si>
  <si>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</si>
  <si>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</si>
  <si>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</si>
  <si>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</si>
  <si>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</si>
  <si>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</si>
  <si>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</si>
  <si>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</si>
  <si>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</si>
  <si>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</si>
  <si>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</si>
  <si>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</si>
  <si>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</si>
  <si>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</si>
  <si>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</si>
  <si>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</si>
  <si>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</si>
  <si>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</si>
  <si>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</si>
  <si>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</si>
  <si>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</si>
  <si>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</si>
  <si>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</si>
  <si>
    <t>Nabízená gastrozařízení musí splňovat následující kritéria:
Úroveň zařízení:
- Zařízení musí odpovídat popisu ve výkazu výměr nebo mít vyšší úroveň. Nižší úroveň není akceptovatelná.
Rozměry zařízení:
- Rozměry jsou nastaveny jako optimální.
- Připouští se odchylka rozměrů ± 5% nebo v rámci specifikované tolerance.
- Přesné rozměry neutrálního nerezového vybavení je třeba doměřit podle skutečné stavby.
- Rozměry jsou v milimetrech (š x hl x v).
Elektrický příkon:
- Pokud se tolerance neudává, připouští se odchylka elektrického příkonu ± 5%.
Uchazeč v nabídce musí předložit platné certifikáty, které potvrzují že:
- Je certifikovaným dodavatelem nabízené technologie podle výrobcem vystavené certifikace.
- Je certifikovaným servisním zástupcem pro montáž, zaškolení a poskytování záručního i pozáručního servisu dané technologie.
- Certifikáty musí být vystaveny a podepsány přímo výrobcem nabízeného gastrozařízení.
Uchazeč v nabídce předloží k pozicím:
STUDENÝ SKLAD poz. 1 katalogový list
MINUTKOVÁ KUCHYNĚ A REGENERACE G.010 katalogový list a certifikáty
MINUTKOVÁ KUCHYNĚ A REGENERACE G.011 katalogový list a certifikáty
MINUTKOVÁ KUCHYNĚ A REGENERACE G.012 katalogový list a certifikáty
MINUTKOVÁ KUCHYNĚ A REGENERACE G.013 katalogový list a certifikáty
MINUTKOVÁ KUCHYNĚ A REGENERACE G.014 katalogový list 
MYTÍ STOLNÍHO NÁDOBÍ G.027 katalogový list a certifikáty
VÝDEJ HOTOVÝCH JÍDEL - kompletní sestavy výdejních linek a ostrůvků budou předloženy ve výrobních výkresech již k nabídce
DOPLŇKOVÝ PRODEJ - BALENÉ NÁPOJE G.050 katalogový list
CHLADÍCÍ SKLAD G.054 katalogový list
PŘÍPRAVNA ZELENINY G.063 katalogový 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</si>
</sst>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charset val="238"/>
    </font>
    <font>
      <sz val="8"/>
      <name val="Arial CE"/>
      <charset val="238"/>
    </font>
    <font>
      <u/>
      <sz val="11"/>
      <color theme="10"/>
      <name val="Calibri"/>
      <scheme val="minor"/>
    </font>
    <font>
      <i/>
      <sz val="8"/>
      <name val="Arial CE"/>
      <charset val="238"/>
    </font>
    <font>
      <sz val="8"/>
      <name val="Arial CE"/>
      <family val="2"/>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1" fillId="0" borderId="0" applyNumberFormat="0" applyFill="0" applyBorder="0" applyAlignment="0" applyProtection="0"/>
  </cellStyleXfs>
  <cellXfs count="331">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Alignment="1">
      <alignment horizontal="left" vertical="center"/>
    </xf>
    <xf numFmtId="0" fontId="0" fillId="0" borderId="2" xfId="0" applyBorder="1"/>
    <xf numFmtId="0" fontId="0" fillId="0" borderId="3" xfId="0" applyBorder="1"/>
    <xf numFmtId="0" fontId="0" fillId="0" borderId="4" xfId="0" applyBorder="1"/>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4" xfId="0" applyBorder="1" applyAlignment="1">
      <alignment vertical="center"/>
    </xf>
    <xf numFmtId="0" fontId="17" fillId="0" borderId="6" xfId="0" applyFont="1" applyBorder="1" applyAlignment="1">
      <alignment horizontal="left" vertical="center"/>
    </xf>
    <xf numFmtId="0" fontId="0" fillId="0" borderId="6" xfId="0"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3" borderId="0" xfId="0" applyFill="1" applyAlignment="1">
      <alignment vertical="center"/>
    </xf>
    <xf numFmtId="0" fontId="4" fillId="3" borderId="7" xfId="0" applyFont="1" applyFill="1" applyBorder="1" applyAlignment="1">
      <alignment horizontal="left" vertical="center"/>
    </xf>
    <xf numFmtId="0" fontId="0" fillId="3" borderId="8" xfId="0" applyFill="1" applyBorder="1" applyAlignment="1">
      <alignment vertical="center"/>
    </xf>
    <xf numFmtId="0" fontId="4" fillId="3" borderId="8" xfId="0" applyFont="1" applyFill="1" applyBorder="1" applyAlignment="1">
      <alignment horizontal="center" vertical="center"/>
    </xf>
    <xf numFmtId="0" fontId="0" fillId="0" borderId="10" xfId="0" applyBorder="1" applyAlignment="1">
      <alignment vertical="center"/>
    </xf>
    <xf numFmtId="0" fontId="0" fillId="0" borderId="1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0" fillId="0" borderId="0" xfId="0" applyFont="1" applyAlignment="1">
      <alignment horizontal="left" vertical="center"/>
    </xf>
    <xf numFmtId="0" fontId="0" fillId="0" borderId="16" xfId="0" applyBorder="1" applyAlignment="1">
      <alignment vertical="center"/>
    </xf>
    <xf numFmtId="0" fontId="0" fillId="4" borderId="8" xfId="0" applyFill="1" applyBorder="1" applyAlignment="1">
      <alignment vertical="center"/>
    </xf>
    <xf numFmtId="0" fontId="21" fillId="4" borderId="9" xfId="0" applyFont="1" applyFill="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19" xfId="0" applyFont="1" applyBorder="1" applyAlignment="1">
      <alignment horizontal="center" vertical="center" wrapText="1"/>
    </xf>
    <xf numFmtId="0" fontId="0" fillId="0" borderId="12" xfId="0" applyBorder="1" applyAlignment="1">
      <alignment vertical="center"/>
    </xf>
    <xf numFmtId="0" fontId="4" fillId="0" borderId="4"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5" xfId="0" applyNumberFormat="1" applyFont="1" applyBorder="1" applyAlignment="1">
      <alignment vertical="center"/>
    </xf>
    <xf numFmtId="4" fontId="19" fillId="0" borderId="0" xfId="0" applyNumberFormat="1" applyFont="1" applyAlignment="1">
      <alignment vertical="center"/>
    </xf>
    <xf numFmtId="166" fontId="19" fillId="0" borderId="0" xfId="0" applyNumberFormat="1" applyFont="1" applyAlignment="1">
      <alignment vertical="center"/>
    </xf>
    <xf numFmtId="4" fontId="19" fillId="0" borderId="16" xfId="0" applyNumberFormat="1" applyFont="1" applyBorder="1" applyAlignment="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15" xfId="0" applyNumberFormat="1" applyFont="1" applyBorder="1" applyAlignment="1">
      <alignment vertical="center"/>
    </xf>
    <xf numFmtId="4" fontId="28" fillId="0" borderId="0" xfId="0" applyNumberFormat="1" applyFont="1" applyAlignment="1">
      <alignment vertical="center"/>
    </xf>
    <xf numFmtId="166" fontId="28" fillId="0" borderId="0" xfId="0" applyNumberFormat="1" applyFont="1" applyAlignment="1">
      <alignment vertical="center"/>
    </xf>
    <xf numFmtId="4" fontId="28" fillId="0" borderId="16" xfId="0" applyNumberFormat="1" applyFont="1" applyBorder="1" applyAlignment="1">
      <alignment vertical="center"/>
    </xf>
    <xf numFmtId="0" fontId="5" fillId="0" borderId="0" xfId="0" applyFont="1" applyAlignment="1">
      <alignment horizontal="left" vertical="center"/>
    </xf>
    <xf numFmtId="0" fontId="2" fillId="0" borderId="0" xfId="0" applyFont="1" applyAlignment="1">
      <alignment horizontal="center" vertical="center"/>
    </xf>
    <xf numFmtId="4" fontId="1" fillId="0" borderId="15" xfId="0" applyNumberFormat="1" applyFont="1" applyBorder="1" applyAlignment="1">
      <alignment vertical="center"/>
    </xf>
    <xf numFmtId="4" fontId="1" fillId="0" borderId="0" xfId="0" applyNumberFormat="1" applyFont="1" applyAlignment="1">
      <alignment vertical="center"/>
    </xf>
    <xf numFmtId="166" fontId="1" fillId="0" borderId="0" xfId="0" applyNumberFormat="1" applyFont="1" applyAlignment="1">
      <alignment vertical="center"/>
    </xf>
    <xf numFmtId="4" fontId="1" fillId="0" borderId="16" xfId="0" applyNumberFormat="1" applyFont="1" applyBorder="1" applyAlignment="1">
      <alignment vertical="center"/>
    </xf>
    <xf numFmtId="4" fontId="28" fillId="0" borderId="20" xfId="0" applyNumberFormat="1" applyFont="1" applyBorder="1" applyAlignment="1">
      <alignment vertical="center"/>
    </xf>
    <xf numFmtId="4" fontId="28" fillId="0" borderId="21" xfId="0" applyNumberFormat="1" applyFont="1" applyBorder="1" applyAlignment="1">
      <alignment vertical="center"/>
    </xf>
    <xf numFmtId="166" fontId="28" fillId="0" borderId="21" xfId="0" applyNumberFormat="1" applyFont="1" applyBorder="1" applyAlignment="1">
      <alignment vertical="center"/>
    </xf>
    <xf numFmtId="4" fontId="28" fillId="0" borderId="22" xfId="0" applyNumberFormat="1" applyFont="1" applyBorder="1" applyAlignment="1">
      <alignment vertical="center"/>
    </xf>
    <xf numFmtId="0" fontId="30" fillId="0" borderId="0" xfId="0" applyFont="1" applyAlignment="1">
      <alignment horizontal="left" vertical="center"/>
    </xf>
    <xf numFmtId="0" fontId="0" fillId="0" borderId="4" xfId="0" applyBorder="1" applyAlignment="1">
      <alignment vertical="center" wrapText="1"/>
    </xf>
    <xf numFmtId="0" fontId="17" fillId="0" borderId="0" xfId="0" applyFont="1" applyAlignment="1">
      <alignment horizontal="lef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7" xfId="0" applyFont="1" applyFill="1" applyBorder="1" applyAlignment="1">
      <alignment horizontal="lef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ill="1" applyBorder="1" applyAlignment="1">
      <alignment vertical="center"/>
    </xf>
    <xf numFmtId="0" fontId="21" fillId="4" borderId="0" xfId="0" applyFont="1" applyFill="1" applyAlignment="1">
      <alignment horizontal="left" vertical="center"/>
    </xf>
    <xf numFmtId="0" fontId="21" fillId="4" borderId="0" xfId="0" applyFont="1" applyFill="1" applyAlignment="1">
      <alignment horizontal="right" vertical="center"/>
    </xf>
    <xf numFmtId="0" fontId="31"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4" xfId="0"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21" fillId="4" borderId="19" xfId="0" applyFont="1" applyFill="1" applyBorder="1" applyAlignment="1">
      <alignment horizontal="center" vertical="center" wrapText="1"/>
    </xf>
    <xf numFmtId="4" fontId="23" fillId="0" borderId="0" xfId="0" applyNumberFormat="1" applyFont="1"/>
    <xf numFmtId="166" fontId="32" fillId="0" borderId="13" xfId="0" applyNumberFormat="1" applyFont="1" applyBorder="1"/>
    <xf numFmtId="166" fontId="32" fillId="0" borderId="14" xfId="0" applyNumberFormat="1" applyFont="1" applyBorder="1"/>
    <xf numFmtId="4" fontId="33" fillId="0" borderId="0" xfId="0" applyNumberFormat="1" applyFont="1" applyAlignment="1">
      <alignment vertical="center"/>
    </xf>
    <xf numFmtId="0" fontId="8" fillId="0" borderId="4"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5" xfId="0" applyFont="1" applyBorder="1"/>
    <xf numFmtId="166" fontId="8" fillId="0" borderId="0" xfId="0" applyNumberFormat="1" applyFont="1"/>
    <xf numFmtId="166" fontId="8" fillId="0" borderId="16"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21" fillId="0" borderId="23" xfId="0" applyFont="1" applyBorder="1" applyAlignment="1">
      <alignment horizontal="center" vertical="center"/>
    </xf>
    <xf numFmtId="49" fontId="21" fillId="0" borderId="23" xfId="0" applyNumberFormat="1" applyFont="1" applyBorder="1" applyAlignment="1">
      <alignment horizontal="left" vertical="center" wrapText="1"/>
    </xf>
    <xf numFmtId="0" fontId="21" fillId="0" borderId="23" xfId="0" applyFont="1" applyBorder="1" applyAlignment="1">
      <alignment horizontal="left" vertical="center" wrapText="1"/>
    </xf>
    <xf numFmtId="0" fontId="21" fillId="0" borderId="23" xfId="0" applyFont="1" applyBorder="1" applyAlignment="1">
      <alignment horizontal="center" vertical="center" wrapText="1"/>
    </xf>
    <xf numFmtId="167" fontId="21" fillId="0" borderId="23" xfId="0" applyNumberFormat="1" applyFont="1" applyBorder="1" applyAlignment="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lignment vertical="center"/>
    </xf>
    <xf numFmtId="0" fontId="22" fillId="2" borderId="15" xfId="0" applyFont="1" applyFill="1" applyBorder="1" applyAlignment="1" applyProtection="1">
      <alignment horizontal="left" vertical="center"/>
      <protection locked="0"/>
    </xf>
    <xf numFmtId="0" fontId="22" fillId="0" borderId="0" xfId="0" applyFont="1" applyAlignment="1">
      <alignment horizontal="center" vertical="center"/>
    </xf>
    <xf numFmtId="166" fontId="22" fillId="0" borderId="0" xfId="0" applyNumberFormat="1" applyFont="1" applyAlignment="1">
      <alignment vertical="center"/>
    </xf>
    <xf numFmtId="166" fontId="22" fillId="0" borderId="16" xfId="0" applyNumberFormat="1" applyFont="1" applyBorder="1" applyAlignment="1">
      <alignment vertical="center"/>
    </xf>
    <xf numFmtId="0" fontId="21" fillId="0" borderId="0" xfId="0" applyFont="1" applyAlignment="1">
      <alignment horizontal="left" vertical="center"/>
    </xf>
    <xf numFmtId="4" fontId="0" fillId="0" borderId="0" xfId="0" applyNumberFormat="1" applyAlignment="1">
      <alignment vertical="center"/>
    </xf>
    <xf numFmtId="0" fontId="34" fillId="0" borderId="0" xfId="0" applyFont="1" applyAlignment="1">
      <alignment horizontal="left" vertical="center"/>
    </xf>
    <xf numFmtId="0" fontId="35" fillId="0" borderId="0" xfId="1" applyFont="1" applyAlignment="1" applyProtection="1">
      <alignment vertical="center" wrapText="1"/>
    </xf>
    <xf numFmtId="0" fontId="0" fillId="0" borderId="0" xfId="0" applyAlignment="1" applyProtection="1">
      <alignment vertical="center"/>
      <protection locked="0"/>
    </xf>
    <xf numFmtId="0" fontId="0" fillId="0" borderId="15" xfId="0" applyBorder="1" applyAlignment="1">
      <alignment vertical="center"/>
    </xf>
    <xf numFmtId="0" fontId="9" fillId="0" borderId="4" xfId="0" applyFont="1" applyBorder="1" applyAlignment="1">
      <alignment vertical="center"/>
    </xf>
    <xf numFmtId="0" fontId="36"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16" xfId="0" applyFont="1" applyBorder="1" applyAlignment="1">
      <alignment vertical="center"/>
    </xf>
    <xf numFmtId="0" fontId="37" fillId="0" borderId="23" xfId="0" applyFont="1" applyBorder="1" applyAlignment="1">
      <alignment horizontal="center" vertical="center"/>
    </xf>
    <xf numFmtId="49" fontId="37" fillId="0" borderId="23" xfId="0" applyNumberFormat="1" applyFont="1" applyBorder="1" applyAlignment="1">
      <alignment horizontal="left" vertical="center" wrapText="1"/>
    </xf>
    <xf numFmtId="0" fontId="37" fillId="0" borderId="23" xfId="0" applyFont="1" applyBorder="1" applyAlignment="1">
      <alignment horizontal="left" vertical="center" wrapText="1"/>
    </xf>
    <xf numFmtId="0" fontId="37" fillId="0" borderId="23" xfId="0" applyFont="1" applyBorder="1" applyAlignment="1">
      <alignment horizontal="center" vertical="center" wrapText="1"/>
    </xf>
    <xf numFmtId="167" fontId="37" fillId="0" borderId="23" xfId="0" applyNumberFormat="1" applyFont="1" applyBorder="1" applyAlignment="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Alignment="1">
      <alignment horizontal="center" vertical="center"/>
    </xf>
    <xf numFmtId="0" fontId="10" fillId="0" borderId="20" xfId="0" applyFont="1" applyBorder="1" applyAlignment="1">
      <alignment vertical="center"/>
    </xf>
    <xf numFmtId="0" fontId="10" fillId="0" borderId="21" xfId="0" applyFont="1" applyBorder="1" applyAlignment="1">
      <alignment vertical="center"/>
    </xf>
    <xf numFmtId="0" fontId="10" fillId="0" borderId="22" xfId="0" applyFont="1" applyBorder="1" applyAlignment="1">
      <alignment vertical="center"/>
    </xf>
    <xf numFmtId="0" fontId="22" fillId="2" borderId="20" xfId="0" applyFont="1" applyFill="1" applyBorder="1" applyAlignment="1" applyProtection="1">
      <alignment horizontal="left" vertical="center"/>
      <protection locked="0"/>
    </xf>
    <xf numFmtId="0" fontId="22" fillId="0" borderId="21" xfId="0" applyFont="1" applyBorder="1" applyAlignment="1">
      <alignment horizontal="center" vertical="center"/>
    </xf>
    <xf numFmtId="0" fontId="0" fillId="0" borderId="21" xfId="0" applyBorder="1" applyAlignment="1">
      <alignment vertical="center"/>
    </xf>
    <xf numFmtId="166" fontId="22" fillId="0" borderId="21" xfId="0" applyNumberFormat="1" applyFont="1" applyBorder="1" applyAlignment="1">
      <alignment vertical="center"/>
    </xf>
    <xf numFmtId="166" fontId="22" fillId="0" borderId="22" xfId="0" applyNumberFormat="1" applyFont="1" applyBorder="1" applyAlignment="1">
      <alignment vertical="center"/>
    </xf>
    <xf numFmtId="0" fontId="37" fillId="2" borderId="20" xfId="0" applyFont="1" applyFill="1" applyBorder="1" applyAlignment="1" applyProtection="1">
      <alignment horizontal="left" vertical="center"/>
      <protection locked="0"/>
    </xf>
    <xf numFmtId="0" fontId="37" fillId="0" borderId="21" xfId="0" applyFont="1" applyBorder="1" applyAlignment="1">
      <alignment horizontal="center" vertical="center"/>
    </xf>
    <xf numFmtId="0" fontId="39" fillId="0" borderId="0" xfId="0" applyFont="1" applyAlignment="1">
      <alignment vertical="center" wrapText="1"/>
    </xf>
    <xf numFmtId="0" fontId="0" fillId="0" borderId="20" xfId="0" applyBorder="1" applyAlignment="1">
      <alignment vertical="center"/>
    </xf>
    <xf numFmtId="0" fontId="0" fillId="0" borderId="22" xfId="0" applyBorder="1" applyAlignment="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49" fillId="0" borderId="27" xfId="0" applyFont="1" applyBorder="1" applyAlignment="1">
      <alignment horizontal="left" vertical="center"/>
    </xf>
    <xf numFmtId="0" fontId="50" fillId="0" borderId="1" xfId="0" applyFont="1" applyBorder="1" applyAlignment="1">
      <alignment vertical="top"/>
    </xf>
    <xf numFmtId="0" fontId="50" fillId="0" borderId="1" xfId="0" applyFont="1" applyBorder="1" applyAlignment="1">
      <alignment horizontal="left" vertical="center"/>
    </xf>
    <xf numFmtId="0" fontId="50" fillId="0" borderId="1" xfId="0" applyFont="1" applyBorder="1" applyAlignment="1">
      <alignment horizontal="center" vertical="center"/>
    </xf>
    <xf numFmtId="49" fontId="50" fillId="0" borderId="1" xfId="0" applyNumberFormat="1" applyFont="1" applyBorder="1" applyAlignment="1">
      <alignment horizontal="left" vertical="center"/>
    </xf>
    <xf numFmtId="0" fontId="49" fillId="0" borderId="28" xfId="0"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xf numFmtId="0" fontId="21" fillId="4" borderId="7" xfId="0" applyFont="1" applyFill="1" applyBorder="1" applyAlignment="1">
      <alignment horizontal="center" vertical="center"/>
    </xf>
    <xf numFmtId="0" fontId="21" fillId="4" borderId="8" xfId="0" applyFont="1" applyFill="1" applyBorder="1" applyAlignment="1">
      <alignment horizontal="left" vertical="center"/>
    </xf>
    <xf numFmtId="0" fontId="26" fillId="0" borderId="0" xfId="0" applyFont="1" applyAlignment="1">
      <alignment horizontal="left" vertical="center" wrapText="1"/>
    </xf>
    <xf numFmtId="0" fontId="29" fillId="0" borderId="0" xfId="0" applyFont="1" applyAlignment="1">
      <alignment horizontal="left" vertical="center" wrapText="1"/>
    </xf>
    <xf numFmtId="0" fontId="21" fillId="4" borderId="8" xfId="0" applyFont="1" applyFill="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vertical="center"/>
    </xf>
    <xf numFmtId="4" fontId="23" fillId="0" borderId="0" xfId="0" applyNumberFormat="1" applyFont="1" applyAlignment="1">
      <alignment horizontal="righ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7" fillId="0" borderId="6" xfId="0" applyNumberFormat="1" applyFont="1" applyBorder="1" applyAlignment="1">
      <alignment vertical="center"/>
    </xf>
    <xf numFmtId="0" fontId="0" fillId="0" borderId="6" xfId="0" applyBorder="1" applyAlignment="1">
      <alignment vertical="center"/>
    </xf>
    <xf numFmtId="0" fontId="1" fillId="0" borderId="0" xfId="0" applyFont="1" applyAlignment="1">
      <alignment horizontal="right" vertical="center"/>
    </xf>
    <xf numFmtId="4" fontId="18"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3" borderId="8" xfId="0" applyNumberFormat="1" applyFont="1" applyFill="1" applyBorder="1" applyAlignment="1">
      <alignment vertical="center"/>
    </xf>
    <xf numFmtId="0" fontId="0" fillId="3" borderId="8" xfId="0" applyFill="1" applyBorder="1" applyAlignment="1">
      <alignment vertical="center"/>
    </xf>
    <xf numFmtId="0" fontId="0" fillId="3" borderId="9" xfId="0" applyFill="1" applyBorder="1" applyAlignment="1">
      <alignment vertical="center"/>
    </xf>
    <xf numFmtId="0" fontId="4" fillId="3" borderId="8" xfId="0" applyFont="1" applyFill="1" applyBorder="1" applyAlignment="1">
      <alignment horizontal="left" vertical="center"/>
    </xf>
    <xf numFmtId="4" fontId="7" fillId="0" borderId="0" xfId="0" applyNumberFormat="1" applyFont="1" applyAlignment="1">
      <alignment vertical="center"/>
    </xf>
    <xf numFmtId="0" fontId="7" fillId="0" borderId="0" xfId="0" applyFont="1" applyAlignment="1">
      <alignment vertical="center"/>
    </xf>
    <xf numFmtId="4" fontId="27" fillId="0" borderId="0" xfId="0" applyNumberFormat="1" applyFont="1" applyAlignment="1">
      <alignment vertical="center"/>
    </xf>
    <xf numFmtId="0" fontId="27" fillId="0" borderId="0" xfId="0" applyFont="1" applyAlignment="1">
      <alignment vertical="center"/>
    </xf>
    <xf numFmtId="4" fontId="27" fillId="0" borderId="0" xfId="0" applyNumberFormat="1" applyFont="1" applyAlignment="1">
      <alignment horizontal="right" vertical="center"/>
    </xf>
    <xf numFmtId="0" fontId="21" fillId="4" borderId="8" xfId="0" applyFont="1" applyFill="1" applyBorder="1" applyAlignment="1">
      <alignment horizontal="righ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2" borderId="0" xfId="0" applyFont="1" applyFill="1" applyAlignment="1" applyProtection="1">
      <alignment horizontal="left" vertical="center"/>
      <protection locked="0"/>
    </xf>
    <xf numFmtId="0" fontId="43" fillId="0" borderId="1" xfId="0" applyFont="1" applyBorder="1" applyAlignment="1">
      <alignment horizontal="left" vertical="center" wrapText="1"/>
    </xf>
    <xf numFmtId="0" fontId="42" fillId="0" borderId="29" xfId="0" applyFont="1" applyBorder="1" applyAlignment="1">
      <alignment horizontal="left" wrapText="1"/>
    </xf>
    <xf numFmtId="0" fontId="41" fillId="0" borderId="1" xfId="0" applyFont="1" applyBorder="1" applyAlignment="1">
      <alignment horizontal="center" vertical="center" wrapText="1"/>
    </xf>
    <xf numFmtId="49" fontId="43" fillId="0" borderId="1" xfId="0" applyNumberFormat="1" applyFont="1" applyBorder="1" applyAlignment="1">
      <alignment horizontal="left" vertical="center" wrapText="1"/>
    </xf>
    <xf numFmtId="0" fontId="41" fillId="0" borderId="1" xfId="0" applyFont="1" applyBorder="1" applyAlignment="1">
      <alignment horizontal="center" vertical="center"/>
    </xf>
    <xf numFmtId="0" fontId="42" fillId="0" borderId="29" xfId="0" applyFont="1" applyBorder="1" applyAlignment="1">
      <alignment horizontal="left"/>
    </xf>
    <xf numFmtId="0" fontId="43" fillId="0" borderId="1" xfId="0" applyFont="1" applyBorder="1" applyAlignment="1">
      <alignment horizontal="left" vertical="center"/>
    </xf>
    <xf numFmtId="0" fontId="43" fillId="0" borderId="1" xfId="0" applyFont="1" applyBorder="1" applyAlignment="1">
      <alignment horizontal="left" vertical="top"/>
    </xf>
    <xf numFmtId="0" fontId="53"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hyperlink" Target="https://podminky.urs.cz/item/CS_URS_2024_01/013244000"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hyperlink" Target="https://podminky.urs.cz/item/CS_URS_2024_01/949101111" TargetMode="External"/><Relationship Id="rId18" Type="http://schemas.openxmlformats.org/officeDocument/2006/relationships/hyperlink" Target="https://podminky.urs.cz/item/CS_URS_2024_01/978013191" TargetMode="External"/><Relationship Id="rId26" Type="http://schemas.openxmlformats.org/officeDocument/2006/relationships/hyperlink" Target="https://podminky.urs.cz/item/CS_URS_2024_01/997013812" TargetMode="External"/><Relationship Id="rId39" Type="http://schemas.openxmlformats.org/officeDocument/2006/relationships/hyperlink" Target="https://podminky.urs.cz/item/CS_URS_2024_01/771121011" TargetMode="External"/><Relationship Id="rId21" Type="http://schemas.openxmlformats.org/officeDocument/2006/relationships/hyperlink" Target="https://podminky.urs.cz/item/CS_URS_2024_01/997013501" TargetMode="External"/><Relationship Id="rId34" Type="http://schemas.openxmlformats.org/officeDocument/2006/relationships/hyperlink" Target="https://podminky.urs.cz/item/CS_URS_2024_01/998763321" TargetMode="External"/><Relationship Id="rId42" Type="http://schemas.openxmlformats.org/officeDocument/2006/relationships/hyperlink" Target="https://podminky.urs.cz/item/CS_URS_2024_01/771591241" TargetMode="External"/><Relationship Id="rId47" Type="http://schemas.openxmlformats.org/officeDocument/2006/relationships/hyperlink" Target="https://podminky.urs.cz/item/CS_URS_2024_01/781111011" TargetMode="External"/><Relationship Id="rId50" Type="http://schemas.openxmlformats.org/officeDocument/2006/relationships/hyperlink" Target="https://podminky.urs.cz/item/CS_URS_2024_01/781131232" TargetMode="External"/><Relationship Id="rId55" Type="http://schemas.openxmlformats.org/officeDocument/2006/relationships/hyperlink" Target="https://podminky.urs.cz/item/CS_URS_2024_01/998781111" TargetMode="External"/><Relationship Id="rId7" Type="http://schemas.openxmlformats.org/officeDocument/2006/relationships/hyperlink" Target="https://podminky.urs.cz/item/CS_URS_2024_01/612311141" TargetMode="External"/><Relationship Id="rId12" Type="http://schemas.openxmlformats.org/officeDocument/2006/relationships/hyperlink" Target="https://podminky.urs.cz/item/CS_URS_2024_01/632451232" TargetMode="External"/><Relationship Id="rId17" Type="http://schemas.openxmlformats.org/officeDocument/2006/relationships/hyperlink" Target="https://podminky.urs.cz/item/CS_URS_2024_01/978011191" TargetMode="External"/><Relationship Id="rId25" Type="http://schemas.openxmlformats.org/officeDocument/2006/relationships/hyperlink" Target="https://podminky.urs.cz/item/CS_URS_2024_01/997013631" TargetMode="External"/><Relationship Id="rId33" Type="http://schemas.openxmlformats.org/officeDocument/2006/relationships/hyperlink" Target="https://podminky.urs.cz/item/CS_URS_2024_01/763431011" TargetMode="External"/><Relationship Id="rId38" Type="http://schemas.openxmlformats.org/officeDocument/2006/relationships/hyperlink" Target="https://podminky.urs.cz/item/CS_URS_2024_01/771111011" TargetMode="External"/><Relationship Id="rId46" Type="http://schemas.openxmlformats.org/officeDocument/2006/relationships/hyperlink" Target="https://podminky.urs.cz/item/CS_URS_2024_01/998771111" TargetMode="External"/><Relationship Id="rId2" Type="http://schemas.openxmlformats.org/officeDocument/2006/relationships/hyperlink" Target="https://podminky.urs.cz/item/CS_URS_2024_01/611311143" TargetMode="External"/><Relationship Id="rId16" Type="http://schemas.openxmlformats.org/officeDocument/2006/relationships/hyperlink" Target="https://podminky.urs.cz/item/CS_URS_2024_01/965081213" TargetMode="External"/><Relationship Id="rId20" Type="http://schemas.openxmlformats.org/officeDocument/2006/relationships/hyperlink" Target="https://podminky.urs.cz/item/CS_URS_2024_01/997013153" TargetMode="External"/><Relationship Id="rId29" Type="http://schemas.openxmlformats.org/officeDocument/2006/relationships/hyperlink" Target="https://podminky.urs.cz/item/CS_URS_2024_01/763131714" TargetMode="External"/><Relationship Id="rId41" Type="http://schemas.openxmlformats.org/officeDocument/2006/relationships/hyperlink" Target="https://podminky.urs.cz/item/CS_URS_2024_01/771591112" TargetMode="External"/><Relationship Id="rId54" Type="http://schemas.openxmlformats.org/officeDocument/2006/relationships/hyperlink" Target="https://podminky.urs.cz/item/CS_URS_2024_01/781495211" TargetMode="External"/><Relationship Id="rId1" Type="http://schemas.openxmlformats.org/officeDocument/2006/relationships/hyperlink" Target="https://podminky.urs.cz/item/CS_URS_2024_01/611131100" TargetMode="External"/><Relationship Id="rId6" Type="http://schemas.openxmlformats.org/officeDocument/2006/relationships/hyperlink" Target="https://podminky.urs.cz/item/CS_URS_2024_01/612131100" TargetMode="External"/><Relationship Id="rId11" Type="http://schemas.openxmlformats.org/officeDocument/2006/relationships/hyperlink" Target="https://podminky.urs.cz/item/CS_URS_2024_01/612321191" TargetMode="External"/><Relationship Id="rId24" Type="http://schemas.openxmlformats.org/officeDocument/2006/relationships/hyperlink" Target="https://podminky.urs.cz/item/CS_URS_2024_01/997013607" TargetMode="External"/><Relationship Id="rId32" Type="http://schemas.openxmlformats.org/officeDocument/2006/relationships/hyperlink" Target="https://podminky.urs.cz/item/CS_URS_2024_01/763131821" TargetMode="External"/><Relationship Id="rId37" Type="http://schemas.openxmlformats.org/officeDocument/2006/relationships/hyperlink" Target="https://podminky.urs.cz/item/CS_URS_2024_01/998766111" TargetMode="External"/><Relationship Id="rId40" Type="http://schemas.openxmlformats.org/officeDocument/2006/relationships/hyperlink" Target="https://podminky.urs.cz/item/CS_URS_2024_01/771574416" TargetMode="External"/><Relationship Id="rId45" Type="http://schemas.openxmlformats.org/officeDocument/2006/relationships/hyperlink" Target="https://podminky.urs.cz/item/CS_URS_2024_01/771592011" TargetMode="External"/><Relationship Id="rId53" Type="http://schemas.openxmlformats.org/officeDocument/2006/relationships/hyperlink" Target="https://podminky.urs.cz/item/CS_URS_2024_01/781495115" TargetMode="External"/><Relationship Id="rId5" Type="http://schemas.openxmlformats.org/officeDocument/2006/relationships/hyperlink" Target="https://podminky.urs.cz/item/CS_URS_2024_01/611321191" TargetMode="External"/><Relationship Id="rId15" Type="http://schemas.openxmlformats.org/officeDocument/2006/relationships/hyperlink" Target="https://podminky.urs.cz/item/CS_URS_2024_01/962031132" TargetMode="External"/><Relationship Id="rId23" Type="http://schemas.openxmlformats.org/officeDocument/2006/relationships/hyperlink" Target="https://podminky.urs.cz/item/CS_URS_2024_01/997013603" TargetMode="External"/><Relationship Id="rId28" Type="http://schemas.openxmlformats.org/officeDocument/2006/relationships/hyperlink" Target="https://podminky.urs.cz/item/CS_URS_2024_01/763131452" TargetMode="External"/><Relationship Id="rId36" Type="http://schemas.openxmlformats.org/officeDocument/2006/relationships/hyperlink" Target="https://podminky.urs.cz/item/CS_URS_2024_01/766411822" TargetMode="External"/><Relationship Id="rId49" Type="http://schemas.openxmlformats.org/officeDocument/2006/relationships/hyperlink" Target="https://podminky.urs.cz/item/CS_URS_2024_01/781131112" TargetMode="External"/><Relationship Id="rId57" Type="http://schemas.openxmlformats.org/officeDocument/2006/relationships/drawing" Target="../drawings/drawing2.xml"/><Relationship Id="rId10" Type="http://schemas.openxmlformats.org/officeDocument/2006/relationships/hyperlink" Target="https://podminky.urs.cz/item/CS_URS_2024_01/612321141" TargetMode="External"/><Relationship Id="rId19" Type="http://schemas.openxmlformats.org/officeDocument/2006/relationships/hyperlink" Target="https://podminky.urs.cz/item/CS_URS_2024_01/978059541" TargetMode="External"/><Relationship Id="rId31" Type="http://schemas.openxmlformats.org/officeDocument/2006/relationships/hyperlink" Target="https://podminky.urs.cz/item/CS_URS_2024_01/763131761" TargetMode="External"/><Relationship Id="rId44" Type="http://schemas.openxmlformats.org/officeDocument/2006/relationships/hyperlink" Target="https://podminky.urs.cz/item/CS_URS_2024_01/771591264" TargetMode="External"/><Relationship Id="rId52" Type="http://schemas.openxmlformats.org/officeDocument/2006/relationships/hyperlink" Target="https://podminky.urs.cz/item/CS_URS_2024_01/781492211" TargetMode="External"/><Relationship Id="rId4" Type="http://schemas.openxmlformats.org/officeDocument/2006/relationships/hyperlink" Target="https://podminky.urs.cz/item/CS_URS_2024_01/611321143" TargetMode="External"/><Relationship Id="rId9" Type="http://schemas.openxmlformats.org/officeDocument/2006/relationships/hyperlink" Target="https://podminky.urs.cz/item/CS_URS_2024_01/612321121" TargetMode="External"/><Relationship Id="rId14" Type="http://schemas.openxmlformats.org/officeDocument/2006/relationships/hyperlink" Target="https://podminky.urs.cz/item/CS_URS_2024_01/952901111" TargetMode="External"/><Relationship Id="rId22" Type="http://schemas.openxmlformats.org/officeDocument/2006/relationships/hyperlink" Target="https://podminky.urs.cz/item/CS_URS_2024_01/997013509" TargetMode="External"/><Relationship Id="rId27" Type="http://schemas.openxmlformats.org/officeDocument/2006/relationships/hyperlink" Target="https://podminky.urs.cz/item/CS_URS_2024_01/998011008" TargetMode="External"/><Relationship Id="rId30" Type="http://schemas.openxmlformats.org/officeDocument/2006/relationships/hyperlink" Target="https://podminky.urs.cz/item/CS_URS_2024_01/763131751" TargetMode="External"/><Relationship Id="rId35" Type="http://schemas.openxmlformats.org/officeDocument/2006/relationships/hyperlink" Target="https://podminky.urs.cz/item/CS_URS_2024_01/766411811" TargetMode="External"/><Relationship Id="rId43" Type="http://schemas.openxmlformats.org/officeDocument/2006/relationships/hyperlink" Target="https://podminky.urs.cz/item/CS_URS_2024_01/771591242" TargetMode="External"/><Relationship Id="rId48" Type="http://schemas.openxmlformats.org/officeDocument/2006/relationships/hyperlink" Target="https://podminky.urs.cz/item/CS_URS_2024_01/781121011" TargetMode="External"/><Relationship Id="rId56" Type="http://schemas.openxmlformats.org/officeDocument/2006/relationships/hyperlink" Target="https://podminky.urs.cz/item/CS_URS_2024_01/784181101" TargetMode="External"/><Relationship Id="rId8" Type="http://schemas.openxmlformats.org/officeDocument/2006/relationships/hyperlink" Target="https://podminky.urs.cz/item/CS_URS_2024_01/612311191" TargetMode="External"/><Relationship Id="rId51" Type="http://schemas.openxmlformats.org/officeDocument/2006/relationships/hyperlink" Target="https://podminky.urs.cz/item/CS_URS_2024_01/781474112" TargetMode="External"/><Relationship Id="rId3" Type="http://schemas.openxmlformats.org/officeDocument/2006/relationships/hyperlink" Target="https://podminky.urs.cz/item/CS_URS_2024_01/611311191"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6"/>
  <sheetViews>
    <sheetView showGridLines="0" tabSelected="1" workbookViewId="0"/>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6" t="s">
        <v>0</v>
      </c>
      <c r="AZ1" s="16" t="s">
        <v>1</v>
      </c>
      <c r="BA1" s="16" t="s">
        <v>2</v>
      </c>
      <c r="BB1" s="16" t="s">
        <v>3</v>
      </c>
      <c r="BT1" s="16" t="s">
        <v>4</v>
      </c>
      <c r="BU1" s="16" t="s">
        <v>4</v>
      </c>
      <c r="BV1" s="16" t="s">
        <v>5</v>
      </c>
    </row>
    <row r="2" spans="1:74" ht="36.950000000000003" customHeight="1">
      <c r="AR2" s="289"/>
      <c r="AS2" s="289"/>
      <c r="AT2" s="289"/>
      <c r="AU2" s="289"/>
      <c r="AV2" s="289"/>
      <c r="AW2" s="289"/>
      <c r="AX2" s="289"/>
      <c r="AY2" s="289"/>
      <c r="AZ2" s="289"/>
      <c r="BA2" s="289"/>
      <c r="BB2" s="289"/>
      <c r="BC2" s="289"/>
      <c r="BD2" s="289"/>
      <c r="BE2" s="289"/>
      <c r="BS2" s="17" t="s">
        <v>6</v>
      </c>
      <c r="BT2" s="17" t="s">
        <v>7</v>
      </c>
    </row>
    <row r="3" spans="1:74"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ht="24.95" customHeight="1">
      <c r="B4" s="20"/>
      <c r="D4" s="21" t="s">
        <v>9</v>
      </c>
      <c r="AR4" s="20"/>
      <c r="AS4" s="22" t="s">
        <v>10</v>
      </c>
      <c r="BE4" s="23" t="s">
        <v>11</v>
      </c>
      <c r="BS4" s="17" t="s">
        <v>12</v>
      </c>
    </row>
    <row r="5" spans="1:74" ht="12" customHeight="1">
      <c r="B5" s="20"/>
      <c r="D5" s="24" t="s">
        <v>13</v>
      </c>
      <c r="K5" s="288" t="s">
        <v>14</v>
      </c>
      <c r="L5" s="289"/>
      <c r="M5" s="289"/>
      <c r="N5" s="289"/>
      <c r="O5" s="289"/>
      <c r="P5" s="289"/>
      <c r="Q5" s="289"/>
      <c r="R5" s="289"/>
      <c r="S5" s="289"/>
      <c r="T5" s="289"/>
      <c r="U5" s="289"/>
      <c r="V5" s="289"/>
      <c r="W5" s="289"/>
      <c r="X5" s="289"/>
      <c r="Y5" s="289"/>
      <c r="Z5" s="289"/>
      <c r="AA5" s="289"/>
      <c r="AB5" s="289"/>
      <c r="AC5" s="289"/>
      <c r="AD5" s="289"/>
      <c r="AE5" s="289"/>
      <c r="AF5" s="289"/>
      <c r="AG5" s="289"/>
      <c r="AH5" s="289"/>
      <c r="AI5" s="289"/>
      <c r="AJ5" s="289"/>
      <c r="AK5" s="289"/>
      <c r="AL5" s="289"/>
      <c r="AM5" s="289"/>
      <c r="AN5" s="289"/>
      <c r="AO5" s="289"/>
      <c r="AR5" s="20"/>
      <c r="BE5" s="285" t="s">
        <v>15</v>
      </c>
      <c r="BS5" s="17" t="s">
        <v>6</v>
      </c>
    </row>
    <row r="6" spans="1:74" ht="36.950000000000003" customHeight="1">
      <c r="B6" s="20"/>
      <c r="D6" s="26" t="s">
        <v>16</v>
      </c>
      <c r="K6" s="290" t="s">
        <v>17</v>
      </c>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R6" s="20"/>
      <c r="BE6" s="286"/>
      <c r="BS6" s="17" t="s">
        <v>6</v>
      </c>
    </row>
    <row r="7" spans="1:74" ht="12" customHeight="1">
      <c r="B7" s="20"/>
      <c r="D7" s="27" t="s">
        <v>18</v>
      </c>
      <c r="K7" s="25" t="s">
        <v>19</v>
      </c>
      <c r="AK7" s="27" t="s">
        <v>20</v>
      </c>
      <c r="AN7" s="25" t="s">
        <v>19</v>
      </c>
      <c r="AR7" s="20"/>
      <c r="BE7" s="286"/>
      <c r="BS7" s="17" t="s">
        <v>6</v>
      </c>
    </row>
    <row r="8" spans="1:74" ht="12" customHeight="1">
      <c r="B8" s="20"/>
      <c r="D8" s="27" t="s">
        <v>21</v>
      </c>
      <c r="K8" s="25" t="s">
        <v>22</v>
      </c>
      <c r="AK8" s="27" t="s">
        <v>23</v>
      </c>
      <c r="AN8" s="28" t="s">
        <v>24</v>
      </c>
      <c r="AR8" s="20"/>
      <c r="BE8" s="286"/>
      <c r="BS8" s="17" t="s">
        <v>6</v>
      </c>
    </row>
    <row r="9" spans="1:74" ht="14.45" customHeight="1">
      <c r="B9" s="20"/>
      <c r="AR9" s="20"/>
      <c r="BE9" s="286"/>
      <c r="BS9" s="17" t="s">
        <v>6</v>
      </c>
    </row>
    <row r="10" spans="1:74" ht="12" customHeight="1">
      <c r="B10" s="20"/>
      <c r="D10" s="27" t="s">
        <v>25</v>
      </c>
      <c r="AK10" s="27" t="s">
        <v>26</v>
      </c>
      <c r="AN10" s="25" t="s">
        <v>19</v>
      </c>
      <c r="AR10" s="20"/>
      <c r="BE10" s="286"/>
      <c r="BS10" s="17" t="s">
        <v>6</v>
      </c>
    </row>
    <row r="11" spans="1:74" ht="18.399999999999999" customHeight="1">
      <c r="B11" s="20"/>
      <c r="E11" s="25" t="s">
        <v>27</v>
      </c>
      <c r="AK11" s="27" t="s">
        <v>28</v>
      </c>
      <c r="AN11" s="25" t="s">
        <v>19</v>
      </c>
      <c r="AR11" s="20"/>
      <c r="BE11" s="286"/>
      <c r="BS11" s="17" t="s">
        <v>6</v>
      </c>
    </row>
    <row r="12" spans="1:74" ht="6.95" customHeight="1">
      <c r="B12" s="20"/>
      <c r="AR12" s="20"/>
      <c r="BE12" s="286"/>
      <c r="BS12" s="17" t="s">
        <v>6</v>
      </c>
    </row>
    <row r="13" spans="1:74" ht="12" customHeight="1">
      <c r="B13" s="20"/>
      <c r="D13" s="27" t="s">
        <v>29</v>
      </c>
      <c r="AK13" s="27" t="s">
        <v>26</v>
      </c>
      <c r="AN13" s="29" t="s">
        <v>30</v>
      </c>
      <c r="AR13" s="20"/>
      <c r="BE13" s="286"/>
      <c r="BS13" s="17" t="s">
        <v>6</v>
      </c>
    </row>
    <row r="14" spans="1:74" ht="12.75">
      <c r="B14" s="20"/>
      <c r="E14" s="291" t="s">
        <v>30</v>
      </c>
      <c r="F14" s="292"/>
      <c r="G14" s="292"/>
      <c r="H14" s="292"/>
      <c r="I14" s="292"/>
      <c r="J14" s="292"/>
      <c r="K14" s="292"/>
      <c r="L14" s="292"/>
      <c r="M14" s="292"/>
      <c r="N14" s="292"/>
      <c r="O14" s="292"/>
      <c r="P14" s="292"/>
      <c r="Q14" s="292"/>
      <c r="R14" s="292"/>
      <c r="S14" s="292"/>
      <c r="T14" s="292"/>
      <c r="U14" s="292"/>
      <c r="V14" s="292"/>
      <c r="W14" s="292"/>
      <c r="X14" s="292"/>
      <c r="Y14" s="292"/>
      <c r="Z14" s="292"/>
      <c r="AA14" s="292"/>
      <c r="AB14" s="292"/>
      <c r="AC14" s="292"/>
      <c r="AD14" s="292"/>
      <c r="AE14" s="292"/>
      <c r="AF14" s="292"/>
      <c r="AG14" s="292"/>
      <c r="AH14" s="292"/>
      <c r="AI14" s="292"/>
      <c r="AJ14" s="292"/>
      <c r="AK14" s="27" t="s">
        <v>28</v>
      </c>
      <c r="AN14" s="29" t="s">
        <v>30</v>
      </c>
      <c r="AR14" s="20"/>
      <c r="BE14" s="286"/>
      <c r="BS14" s="17" t="s">
        <v>6</v>
      </c>
    </row>
    <row r="15" spans="1:74" ht="6.95" customHeight="1">
      <c r="B15" s="20"/>
      <c r="AR15" s="20"/>
      <c r="BE15" s="286"/>
      <c r="BS15" s="17" t="s">
        <v>4</v>
      </c>
    </row>
    <row r="16" spans="1:74" ht="12" customHeight="1">
      <c r="B16" s="20"/>
      <c r="D16" s="27" t="s">
        <v>31</v>
      </c>
      <c r="AK16" s="27" t="s">
        <v>26</v>
      </c>
      <c r="AN16" s="25" t="s">
        <v>19</v>
      </c>
      <c r="AR16" s="20"/>
      <c r="BE16" s="286"/>
      <c r="BS16" s="17" t="s">
        <v>4</v>
      </c>
    </row>
    <row r="17" spans="2:71" ht="18.399999999999999" customHeight="1">
      <c r="B17" s="20"/>
      <c r="E17" s="25" t="s">
        <v>32</v>
      </c>
      <c r="AK17" s="27" t="s">
        <v>28</v>
      </c>
      <c r="AN17" s="25" t="s">
        <v>19</v>
      </c>
      <c r="AR17" s="20"/>
      <c r="BE17" s="286"/>
      <c r="BS17" s="17" t="s">
        <v>33</v>
      </c>
    </row>
    <row r="18" spans="2:71" ht="6.95" customHeight="1">
      <c r="B18" s="20"/>
      <c r="AR18" s="20"/>
      <c r="BE18" s="286"/>
      <c r="BS18" s="17" t="s">
        <v>6</v>
      </c>
    </row>
    <row r="19" spans="2:71" ht="12" customHeight="1">
      <c r="B19" s="20"/>
      <c r="D19" s="27" t="s">
        <v>34</v>
      </c>
      <c r="AK19" s="27" t="s">
        <v>26</v>
      </c>
      <c r="AN19" s="25" t="s">
        <v>19</v>
      </c>
      <c r="AR19" s="20"/>
      <c r="BE19" s="286"/>
      <c r="BS19" s="17" t="s">
        <v>6</v>
      </c>
    </row>
    <row r="20" spans="2:71" ht="18.399999999999999" customHeight="1">
      <c r="B20" s="20"/>
      <c r="E20" s="25" t="s">
        <v>35</v>
      </c>
      <c r="AK20" s="27" t="s">
        <v>28</v>
      </c>
      <c r="AN20" s="25" t="s">
        <v>19</v>
      </c>
      <c r="AR20" s="20"/>
      <c r="BE20" s="286"/>
      <c r="BS20" s="17" t="s">
        <v>4</v>
      </c>
    </row>
    <row r="21" spans="2:71" ht="6.95" customHeight="1">
      <c r="B21" s="20"/>
      <c r="AR21" s="20"/>
      <c r="BE21" s="286"/>
    </row>
    <row r="22" spans="2:71" ht="12" customHeight="1">
      <c r="B22" s="20"/>
      <c r="D22" s="27" t="s">
        <v>36</v>
      </c>
      <c r="AR22" s="20"/>
      <c r="BE22" s="286"/>
    </row>
    <row r="23" spans="2:71" ht="47.25" customHeight="1">
      <c r="B23" s="20"/>
      <c r="E23" s="293" t="s">
        <v>37</v>
      </c>
      <c r="F23" s="293"/>
      <c r="G23" s="293"/>
      <c r="H23" s="293"/>
      <c r="I23" s="293"/>
      <c r="J23" s="293"/>
      <c r="K23" s="293"/>
      <c r="L23" s="293"/>
      <c r="M23" s="293"/>
      <c r="N23" s="293"/>
      <c r="O23" s="293"/>
      <c r="P23" s="293"/>
      <c r="Q23" s="293"/>
      <c r="R23" s="293"/>
      <c r="S23" s="293"/>
      <c r="T23" s="293"/>
      <c r="U23" s="293"/>
      <c r="V23" s="293"/>
      <c r="W23" s="293"/>
      <c r="X23" s="293"/>
      <c r="Y23" s="293"/>
      <c r="Z23" s="293"/>
      <c r="AA23" s="293"/>
      <c r="AB23" s="293"/>
      <c r="AC23" s="293"/>
      <c r="AD23" s="293"/>
      <c r="AE23" s="293"/>
      <c r="AF23" s="293"/>
      <c r="AG23" s="293"/>
      <c r="AH23" s="293"/>
      <c r="AI23" s="293"/>
      <c r="AJ23" s="293"/>
      <c r="AK23" s="293"/>
      <c r="AL23" s="293"/>
      <c r="AM23" s="293"/>
      <c r="AN23" s="293"/>
      <c r="AR23" s="20"/>
      <c r="BE23" s="286"/>
    </row>
    <row r="24" spans="2:71" ht="6.95" customHeight="1">
      <c r="B24" s="20"/>
      <c r="AR24" s="20"/>
      <c r="BE24" s="286"/>
    </row>
    <row r="25" spans="2:71" ht="6.95" customHeight="1">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286"/>
    </row>
    <row r="26" spans="2:71" s="1" customFormat="1" ht="25.9" customHeight="1">
      <c r="B26" s="32"/>
      <c r="D26" s="33" t="s">
        <v>38</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94">
        <f>ROUND(AG54,2)</f>
        <v>0</v>
      </c>
      <c r="AL26" s="295"/>
      <c r="AM26" s="295"/>
      <c r="AN26" s="295"/>
      <c r="AO26" s="295"/>
      <c r="AR26" s="32"/>
      <c r="BE26" s="286"/>
    </row>
    <row r="27" spans="2:71" s="1" customFormat="1" ht="6.95" customHeight="1">
      <c r="B27" s="32"/>
      <c r="AR27" s="32"/>
      <c r="BE27" s="286"/>
    </row>
    <row r="28" spans="2:71" s="1" customFormat="1" ht="12.75">
      <c r="B28" s="32"/>
      <c r="L28" s="296" t="s">
        <v>39</v>
      </c>
      <c r="M28" s="296"/>
      <c r="N28" s="296"/>
      <c r="O28" s="296"/>
      <c r="P28" s="296"/>
      <c r="W28" s="296" t="s">
        <v>40</v>
      </c>
      <c r="X28" s="296"/>
      <c r="Y28" s="296"/>
      <c r="Z28" s="296"/>
      <c r="AA28" s="296"/>
      <c r="AB28" s="296"/>
      <c r="AC28" s="296"/>
      <c r="AD28" s="296"/>
      <c r="AE28" s="296"/>
      <c r="AK28" s="296" t="s">
        <v>41</v>
      </c>
      <c r="AL28" s="296"/>
      <c r="AM28" s="296"/>
      <c r="AN28" s="296"/>
      <c r="AO28" s="296"/>
      <c r="AR28" s="32"/>
      <c r="BE28" s="286"/>
    </row>
    <row r="29" spans="2:71" s="2" customFormat="1" ht="14.45" customHeight="1">
      <c r="B29" s="36"/>
      <c r="D29" s="27" t="s">
        <v>42</v>
      </c>
      <c r="F29" s="27" t="s">
        <v>43</v>
      </c>
      <c r="L29" s="299">
        <v>0.21</v>
      </c>
      <c r="M29" s="298"/>
      <c r="N29" s="298"/>
      <c r="O29" s="298"/>
      <c r="P29" s="298"/>
      <c r="W29" s="297">
        <f>ROUND(AZ54, 2)</f>
        <v>0</v>
      </c>
      <c r="X29" s="298"/>
      <c r="Y29" s="298"/>
      <c r="Z29" s="298"/>
      <c r="AA29" s="298"/>
      <c r="AB29" s="298"/>
      <c r="AC29" s="298"/>
      <c r="AD29" s="298"/>
      <c r="AE29" s="298"/>
      <c r="AK29" s="297">
        <f>ROUND(AV54, 2)</f>
        <v>0</v>
      </c>
      <c r="AL29" s="298"/>
      <c r="AM29" s="298"/>
      <c r="AN29" s="298"/>
      <c r="AO29" s="298"/>
      <c r="AR29" s="36"/>
      <c r="BE29" s="287"/>
    </row>
    <row r="30" spans="2:71" s="2" customFormat="1" ht="14.45" customHeight="1">
      <c r="B30" s="36"/>
      <c r="F30" s="27" t="s">
        <v>44</v>
      </c>
      <c r="L30" s="299">
        <v>0.12</v>
      </c>
      <c r="M30" s="298"/>
      <c r="N30" s="298"/>
      <c r="O30" s="298"/>
      <c r="P30" s="298"/>
      <c r="W30" s="297">
        <f>ROUND(BA54, 2)</f>
        <v>0</v>
      </c>
      <c r="X30" s="298"/>
      <c r="Y30" s="298"/>
      <c r="Z30" s="298"/>
      <c r="AA30" s="298"/>
      <c r="AB30" s="298"/>
      <c r="AC30" s="298"/>
      <c r="AD30" s="298"/>
      <c r="AE30" s="298"/>
      <c r="AK30" s="297">
        <f>ROUND(AW54, 2)</f>
        <v>0</v>
      </c>
      <c r="AL30" s="298"/>
      <c r="AM30" s="298"/>
      <c r="AN30" s="298"/>
      <c r="AO30" s="298"/>
      <c r="AR30" s="36"/>
      <c r="BE30" s="287"/>
    </row>
    <row r="31" spans="2:71" s="2" customFormat="1" ht="14.45" hidden="1" customHeight="1">
      <c r="B31" s="36"/>
      <c r="F31" s="27" t="s">
        <v>45</v>
      </c>
      <c r="L31" s="299">
        <v>0.21</v>
      </c>
      <c r="M31" s="298"/>
      <c r="N31" s="298"/>
      <c r="O31" s="298"/>
      <c r="P31" s="298"/>
      <c r="W31" s="297">
        <f>ROUND(BB54, 2)</f>
        <v>0</v>
      </c>
      <c r="X31" s="298"/>
      <c r="Y31" s="298"/>
      <c r="Z31" s="298"/>
      <c r="AA31" s="298"/>
      <c r="AB31" s="298"/>
      <c r="AC31" s="298"/>
      <c r="AD31" s="298"/>
      <c r="AE31" s="298"/>
      <c r="AK31" s="297">
        <v>0</v>
      </c>
      <c r="AL31" s="298"/>
      <c r="AM31" s="298"/>
      <c r="AN31" s="298"/>
      <c r="AO31" s="298"/>
      <c r="AR31" s="36"/>
      <c r="BE31" s="287"/>
    </row>
    <row r="32" spans="2:71" s="2" customFormat="1" ht="14.45" hidden="1" customHeight="1">
      <c r="B32" s="36"/>
      <c r="F32" s="27" t="s">
        <v>46</v>
      </c>
      <c r="L32" s="299">
        <v>0.12</v>
      </c>
      <c r="M32" s="298"/>
      <c r="N32" s="298"/>
      <c r="O32" s="298"/>
      <c r="P32" s="298"/>
      <c r="W32" s="297">
        <f>ROUND(BC54, 2)</f>
        <v>0</v>
      </c>
      <c r="X32" s="298"/>
      <c r="Y32" s="298"/>
      <c r="Z32" s="298"/>
      <c r="AA32" s="298"/>
      <c r="AB32" s="298"/>
      <c r="AC32" s="298"/>
      <c r="AD32" s="298"/>
      <c r="AE32" s="298"/>
      <c r="AK32" s="297">
        <v>0</v>
      </c>
      <c r="AL32" s="298"/>
      <c r="AM32" s="298"/>
      <c r="AN32" s="298"/>
      <c r="AO32" s="298"/>
      <c r="AR32" s="36"/>
      <c r="BE32" s="287"/>
    </row>
    <row r="33" spans="2:44" s="2" customFormat="1" ht="14.45" hidden="1" customHeight="1">
      <c r="B33" s="36"/>
      <c r="F33" s="27" t="s">
        <v>47</v>
      </c>
      <c r="L33" s="299">
        <v>0</v>
      </c>
      <c r="M33" s="298"/>
      <c r="N33" s="298"/>
      <c r="O33" s="298"/>
      <c r="P33" s="298"/>
      <c r="W33" s="297">
        <f>ROUND(BD54, 2)</f>
        <v>0</v>
      </c>
      <c r="X33" s="298"/>
      <c r="Y33" s="298"/>
      <c r="Z33" s="298"/>
      <c r="AA33" s="298"/>
      <c r="AB33" s="298"/>
      <c r="AC33" s="298"/>
      <c r="AD33" s="298"/>
      <c r="AE33" s="298"/>
      <c r="AK33" s="297">
        <v>0</v>
      </c>
      <c r="AL33" s="298"/>
      <c r="AM33" s="298"/>
      <c r="AN33" s="298"/>
      <c r="AO33" s="298"/>
      <c r="AR33" s="36"/>
    </row>
    <row r="34" spans="2:44" s="1" customFormat="1" ht="6.95" customHeight="1">
      <c r="B34" s="32"/>
      <c r="AR34" s="32"/>
    </row>
    <row r="35" spans="2:44" s="1" customFormat="1" ht="25.9" customHeight="1">
      <c r="B35" s="32"/>
      <c r="C35" s="37"/>
      <c r="D35" s="38" t="s">
        <v>48</v>
      </c>
      <c r="E35" s="39"/>
      <c r="F35" s="39"/>
      <c r="G35" s="39"/>
      <c r="H35" s="39"/>
      <c r="I35" s="39"/>
      <c r="J35" s="39"/>
      <c r="K35" s="39"/>
      <c r="L35" s="39"/>
      <c r="M35" s="39"/>
      <c r="N35" s="39"/>
      <c r="O35" s="39"/>
      <c r="P35" s="39"/>
      <c r="Q35" s="39"/>
      <c r="R35" s="39"/>
      <c r="S35" s="39"/>
      <c r="T35" s="40" t="s">
        <v>49</v>
      </c>
      <c r="U35" s="39"/>
      <c r="V35" s="39"/>
      <c r="W35" s="39"/>
      <c r="X35" s="303" t="s">
        <v>50</v>
      </c>
      <c r="Y35" s="301"/>
      <c r="Z35" s="301"/>
      <c r="AA35" s="301"/>
      <c r="AB35" s="301"/>
      <c r="AC35" s="39"/>
      <c r="AD35" s="39"/>
      <c r="AE35" s="39"/>
      <c r="AF35" s="39"/>
      <c r="AG35" s="39"/>
      <c r="AH35" s="39"/>
      <c r="AI35" s="39"/>
      <c r="AJ35" s="39"/>
      <c r="AK35" s="300">
        <f>SUM(AK26:AK33)</f>
        <v>0</v>
      </c>
      <c r="AL35" s="301"/>
      <c r="AM35" s="301"/>
      <c r="AN35" s="301"/>
      <c r="AO35" s="302"/>
      <c r="AP35" s="37"/>
      <c r="AQ35" s="37"/>
      <c r="AR35" s="32"/>
    </row>
    <row r="36" spans="2:44" s="1" customFormat="1" ht="6.95" customHeight="1">
      <c r="B36" s="32"/>
      <c r="AR36" s="32"/>
    </row>
    <row r="37" spans="2:44" s="1" customFormat="1" ht="6.95" customHeight="1">
      <c r="B37" s="41"/>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32"/>
    </row>
    <row r="41" spans="2:44" s="1" customFormat="1" ht="6.95" customHeight="1">
      <c r="B41" s="43"/>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32"/>
    </row>
    <row r="42" spans="2:44" s="1" customFormat="1" ht="24.95" customHeight="1">
      <c r="B42" s="32"/>
      <c r="C42" s="21" t="s">
        <v>51</v>
      </c>
      <c r="AR42" s="32"/>
    </row>
    <row r="43" spans="2:44" s="1" customFormat="1" ht="6.95" customHeight="1">
      <c r="B43" s="32"/>
      <c r="AR43" s="32"/>
    </row>
    <row r="44" spans="2:44" s="3" customFormat="1" ht="12" customHeight="1">
      <c r="B44" s="45"/>
      <c r="C44" s="27" t="s">
        <v>13</v>
      </c>
      <c r="L44" s="3" t="str">
        <f>K5</f>
        <v>T25</v>
      </c>
      <c r="AR44" s="45"/>
    </row>
    <row r="45" spans="2:44" s="4" customFormat="1" ht="36.950000000000003" customHeight="1">
      <c r="B45" s="46"/>
      <c r="C45" s="47" t="s">
        <v>16</v>
      </c>
      <c r="L45" s="282" t="str">
        <f>K6</f>
        <v>Menza pro studenty a zaměstnance v budově MFF UK - Malostranské náměstí</v>
      </c>
      <c r="M45" s="283"/>
      <c r="N45" s="283"/>
      <c r="O45" s="283"/>
      <c r="P45" s="283"/>
      <c r="Q45" s="283"/>
      <c r="R45" s="283"/>
      <c r="S45" s="283"/>
      <c r="T45" s="283"/>
      <c r="U45" s="283"/>
      <c r="V45" s="283"/>
      <c r="W45" s="283"/>
      <c r="X45" s="283"/>
      <c r="Y45" s="283"/>
      <c r="Z45" s="283"/>
      <c r="AA45" s="283"/>
      <c r="AB45" s="283"/>
      <c r="AC45" s="283"/>
      <c r="AD45" s="283"/>
      <c r="AE45" s="283"/>
      <c r="AF45" s="283"/>
      <c r="AG45" s="283"/>
      <c r="AH45" s="283"/>
      <c r="AI45" s="283"/>
      <c r="AJ45" s="283"/>
      <c r="AK45" s="283"/>
      <c r="AL45" s="283"/>
      <c r="AM45" s="283"/>
      <c r="AN45" s="283"/>
      <c r="AO45" s="283"/>
      <c r="AR45" s="46"/>
    </row>
    <row r="46" spans="2:44" s="1" customFormat="1" ht="6.95" customHeight="1">
      <c r="B46" s="32"/>
      <c r="AR46" s="32"/>
    </row>
    <row r="47" spans="2:44" s="1" customFormat="1" ht="12" customHeight="1">
      <c r="B47" s="32"/>
      <c r="C47" s="27" t="s">
        <v>21</v>
      </c>
      <c r="L47" s="48" t="str">
        <f>IF(K8="","",K8)</f>
        <v>Malostranské náměstí</v>
      </c>
      <c r="AI47" s="27" t="s">
        <v>23</v>
      </c>
      <c r="AM47" s="310" t="str">
        <f>IF(AN8= "","",AN8)</f>
        <v>29. 4. 2024</v>
      </c>
      <c r="AN47" s="310"/>
      <c r="AR47" s="32"/>
    </row>
    <row r="48" spans="2:44" s="1" customFormat="1" ht="6.95" customHeight="1">
      <c r="B48" s="32"/>
      <c r="AR48" s="32"/>
    </row>
    <row r="49" spans="1:91" s="1" customFormat="1" ht="15.2" customHeight="1">
      <c r="B49" s="32"/>
      <c r="C49" s="27" t="s">
        <v>25</v>
      </c>
      <c r="L49" s="3" t="str">
        <f>IF(E11= "","",E11)</f>
        <v>Univerzita Karlova</v>
      </c>
      <c r="AI49" s="27" t="s">
        <v>31</v>
      </c>
      <c r="AM49" s="311" t="str">
        <f>IF(E17="","",E17)</f>
        <v>ISONOE INVEST a.s.</v>
      </c>
      <c r="AN49" s="312"/>
      <c r="AO49" s="312"/>
      <c r="AP49" s="312"/>
      <c r="AR49" s="32"/>
      <c r="AS49" s="313" t="s">
        <v>52</v>
      </c>
      <c r="AT49" s="314"/>
      <c r="AU49" s="50"/>
      <c r="AV49" s="50"/>
      <c r="AW49" s="50"/>
      <c r="AX49" s="50"/>
      <c r="AY49" s="50"/>
      <c r="AZ49" s="50"/>
      <c r="BA49" s="50"/>
      <c r="BB49" s="50"/>
      <c r="BC49" s="50"/>
      <c r="BD49" s="51"/>
    </row>
    <row r="50" spans="1:91" s="1" customFormat="1" ht="15.2" customHeight="1">
      <c r="B50" s="32"/>
      <c r="C50" s="27" t="s">
        <v>29</v>
      </c>
      <c r="L50" s="3" t="str">
        <f>IF(E14= "Vyplň údaj","",E14)</f>
        <v/>
      </c>
      <c r="AI50" s="27" t="s">
        <v>34</v>
      </c>
      <c r="AM50" s="311" t="str">
        <f>IF(E20="","",E20)</f>
        <v>Jaroslav Kudláček</v>
      </c>
      <c r="AN50" s="312"/>
      <c r="AO50" s="312"/>
      <c r="AP50" s="312"/>
      <c r="AR50" s="32"/>
      <c r="AS50" s="315"/>
      <c r="AT50" s="316"/>
      <c r="BD50" s="53"/>
    </row>
    <row r="51" spans="1:91" s="1" customFormat="1" ht="10.9" customHeight="1">
      <c r="B51" s="32"/>
      <c r="AR51" s="32"/>
      <c r="AS51" s="315"/>
      <c r="AT51" s="316"/>
      <c r="BD51" s="53"/>
    </row>
    <row r="52" spans="1:91" s="1" customFormat="1" ht="29.25" customHeight="1">
      <c r="B52" s="32"/>
      <c r="C52" s="277" t="s">
        <v>53</v>
      </c>
      <c r="D52" s="278"/>
      <c r="E52" s="278"/>
      <c r="F52" s="278"/>
      <c r="G52" s="278"/>
      <c r="H52" s="54"/>
      <c r="I52" s="281" t="s">
        <v>54</v>
      </c>
      <c r="J52" s="278"/>
      <c r="K52" s="278"/>
      <c r="L52" s="278"/>
      <c r="M52" s="278"/>
      <c r="N52" s="278"/>
      <c r="O52" s="278"/>
      <c r="P52" s="278"/>
      <c r="Q52" s="278"/>
      <c r="R52" s="278"/>
      <c r="S52" s="278"/>
      <c r="T52" s="278"/>
      <c r="U52" s="278"/>
      <c r="V52" s="278"/>
      <c r="W52" s="278"/>
      <c r="X52" s="278"/>
      <c r="Y52" s="278"/>
      <c r="Z52" s="278"/>
      <c r="AA52" s="278"/>
      <c r="AB52" s="278"/>
      <c r="AC52" s="278"/>
      <c r="AD52" s="278"/>
      <c r="AE52" s="278"/>
      <c r="AF52" s="278"/>
      <c r="AG52" s="309" t="s">
        <v>55</v>
      </c>
      <c r="AH52" s="278"/>
      <c r="AI52" s="278"/>
      <c r="AJ52" s="278"/>
      <c r="AK52" s="278"/>
      <c r="AL52" s="278"/>
      <c r="AM52" s="278"/>
      <c r="AN52" s="281" t="s">
        <v>56</v>
      </c>
      <c r="AO52" s="278"/>
      <c r="AP52" s="278"/>
      <c r="AQ52" s="55" t="s">
        <v>57</v>
      </c>
      <c r="AR52" s="32"/>
      <c r="AS52" s="56" t="s">
        <v>58</v>
      </c>
      <c r="AT52" s="57" t="s">
        <v>59</v>
      </c>
      <c r="AU52" s="57" t="s">
        <v>60</v>
      </c>
      <c r="AV52" s="57" t="s">
        <v>61</v>
      </c>
      <c r="AW52" s="57" t="s">
        <v>62</v>
      </c>
      <c r="AX52" s="57" t="s">
        <v>63</v>
      </c>
      <c r="AY52" s="57" t="s">
        <v>64</v>
      </c>
      <c r="AZ52" s="57" t="s">
        <v>65</v>
      </c>
      <c r="BA52" s="57" t="s">
        <v>66</v>
      </c>
      <c r="BB52" s="57" t="s">
        <v>67</v>
      </c>
      <c r="BC52" s="57" t="s">
        <v>68</v>
      </c>
      <c r="BD52" s="58" t="s">
        <v>69</v>
      </c>
    </row>
    <row r="53" spans="1:91" s="1" customFormat="1" ht="10.9" customHeight="1">
      <c r="B53" s="32"/>
      <c r="AR53" s="32"/>
      <c r="AS53" s="59"/>
      <c r="AT53" s="50"/>
      <c r="AU53" s="50"/>
      <c r="AV53" s="50"/>
      <c r="AW53" s="50"/>
      <c r="AX53" s="50"/>
      <c r="AY53" s="50"/>
      <c r="AZ53" s="50"/>
      <c r="BA53" s="50"/>
      <c r="BB53" s="50"/>
      <c r="BC53" s="50"/>
      <c r="BD53" s="51"/>
    </row>
    <row r="54" spans="1:91" s="5" customFormat="1" ht="32.450000000000003" customHeight="1">
      <c r="B54" s="60"/>
      <c r="C54" s="61" t="s">
        <v>70</v>
      </c>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284">
        <f>ROUND(AG55+SUM(AG56:AG59)+SUM(AG62:AG64),2)</f>
        <v>0</v>
      </c>
      <c r="AH54" s="284"/>
      <c r="AI54" s="284"/>
      <c r="AJ54" s="284"/>
      <c r="AK54" s="284"/>
      <c r="AL54" s="284"/>
      <c r="AM54" s="284"/>
      <c r="AN54" s="317">
        <f t="shared" ref="AN54:AN64" si="0">SUM(AG54,AT54)</f>
        <v>0</v>
      </c>
      <c r="AO54" s="317"/>
      <c r="AP54" s="317"/>
      <c r="AQ54" s="64" t="s">
        <v>19</v>
      </c>
      <c r="AR54" s="60"/>
      <c r="AS54" s="65">
        <f>ROUND(AS55+SUM(AS56:AS59)+SUM(AS62:AS64),2)</f>
        <v>0</v>
      </c>
      <c r="AT54" s="66">
        <f t="shared" ref="AT54:AT64" si="1">ROUND(SUM(AV54:AW54),2)</f>
        <v>0</v>
      </c>
      <c r="AU54" s="67">
        <f>ROUND(AU55+SUM(AU56:AU59)+SUM(AU62:AU64),5)</f>
        <v>0</v>
      </c>
      <c r="AV54" s="66">
        <f>ROUND(AZ54*L29,2)</f>
        <v>0</v>
      </c>
      <c r="AW54" s="66">
        <f>ROUND(BA54*L30,2)</f>
        <v>0</v>
      </c>
      <c r="AX54" s="66">
        <f>ROUND(BB54*L29,2)</f>
        <v>0</v>
      </c>
      <c r="AY54" s="66">
        <f>ROUND(BC54*L30,2)</f>
        <v>0</v>
      </c>
      <c r="AZ54" s="66">
        <f>ROUND(AZ55+SUM(AZ56:AZ59)+SUM(AZ62:AZ64),2)</f>
        <v>0</v>
      </c>
      <c r="BA54" s="66">
        <f>ROUND(BA55+SUM(BA56:BA59)+SUM(BA62:BA64),2)</f>
        <v>0</v>
      </c>
      <c r="BB54" s="66">
        <f>ROUND(BB55+SUM(BB56:BB59)+SUM(BB62:BB64),2)</f>
        <v>0</v>
      </c>
      <c r="BC54" s="66">
        <f>ROUND(BC55+SUM(BC56:BC59)+SUM(BC62:BC64),2)</f>
        <v>0</v>
      </c>
      <c r="BD54" s="68">
        <f>ROUND(BD55+SUM(BD56:BD59)+SUM(BD62:BD64),2)</f>
        <v>0</v>
      </c>
      <c r="BS54" s="69" t="s">
        <v>71</v>
      </c>
      <c r="BT54" s="69" t="s">
        <v>72</v>
      </c>
      <c r="BU54" s="70" t="s">
        <v>73</v>
      </c>
      <c r="BV54" s="69" t="s">
        <v>74</v>
      </c>
      <c r="BW54" s="69" t="s">
        <v>5</v>
      </c>
      <c r="BX54" s="69" t="s">
        <v>75</v>
      </c>
      <c r="CL54" s="69" t="s">
        <v>19</v>
      </c>
    </row>
    <row r="55" spans="1:91" s="6" customFormat="1" ht="16.5" customHeight="1">
      <c r="A55" s="71" t="s">
        <v>76</v>
      </c>
      <c r="B55" s="72"/>
      <c r="C55" s="73"/>
      <c r="D55" s="279" t="s">
        <v>77</v>
      </c>
      <c r="E55" s="279"/>
      <c r="F55" s="279"/>
      <c r="G55" s="279"/>
      <c r="H55" s="279"/>
      <c r="I55" s="74"/>
      <c r="J55" s="279" t="s">
        <v>78</v>
      </c>
      <c r="K55" s="279"/>
      <c r="L55" s="279"/>
      <c r="M55" s="279"/>
      <c r="N55" s="279"/>
      <c r="O55" s="279"/>
      <c r="P55" s="279"/>
      <c r="Q55" s="279"/>
      <c r="R55" s="279"/>
      <c r="S55" s="279"/>
      <c r="T55" s="279"/>
      <c r="U55" s="279"/>
      <c r="V55" s="279"/>
      <c r="W55" s="279"/>
      <c r="X55" s="279"/>
      <c r="Y55" s="279"/>
      <c r="Z55" s="279"/>
      <c r="AA55" s="279"/>
      <c r="AB55" s="279"/>
      <c r="AC55" s="279"/>
      <c r="AD55" s="279"/>
      <c r="AE55" s="279"/>
      <c r="AF55" s="279"/>
      <c r="AG55" s="306">
        <f>'SO 01 - Stavební část'!J30</f>
        <v>0</v>
      </c>
      <c r="AH55" s="307"/>
      <c r="AI55" s="307"/>
      <c r="AJ55" s="307"/>
      <c r="AK55" s="307"/>
      <c r="AL55" s="307"/>
      <c r="AM55" s="307"/>
      <c r="AN55" s="306">
        <f t="shared" si="0"/>
        <v>0</v>
      </c>
      <c r="AO55" s="307"/>
      <c r="AP55" s="307"/>
      <c r="AQ55" s="75" t="s">
        <v>79</v>
      </c>
      <c r="AR55" s="72"/>
      <c r="AS55" s="76">
        <v>0</v>
      </c>
      <c r="AT55" s="77">
        <f t="shared" si="1"/>
        <v>0</v>
      </c>
      <c r="AU55" s="78">
        <f>'SO 01 - Stavební část'!P91</f>
        <v>0</v>
      </c>
      <c r="AV55" s="77">
        <f>'SO 01 - Stavební část'!J33</f>
        <v>0</v>
      </c>
      <c r="AW55" s="77">
        <f>'SO 01 - Stavební část'!J34</f>
        <v>0</v>
      </c>
      <c r="AX55" s="77">
        <f>'SO 01 - Stavební část'!J35</f>
        <v>0</v>
      </c>
      <c r="AY55" s="77">
        <f>'SO 01 - Stavební část'!J36</f>
        <v>0</v>
      </c>
      <c r="AZ55" s="77">
        <f>'SO 01 - Stavební část'!F33</f>
        <v>0</v>
      </c>
      <c r="BA55" s="77">
        <f>'SO 01 - Stavební část'!F34</f>
        <v>0</v>
      </c>
      <c r="BB55" s="77">
        <f>'SO 01 - Stavební část'!F35</f>
        <v>0</v>
      </c>
      <c r="BC55" s="77">
        <f>'SO 01 - Stavební část'!F36</f>
        <v>0</v>
      </c>
      <c r="BD55" s="79">
        <f>'SO 01 - Stavební část'!F37</f>
        <v>0</v>
      </c>
      <c r="BT55" s="80" t="s">
        <v>80</v>
      </c>
      <c r="BV55" s="80" t="s">
        <v>74</v>
      </c>
      <c r="BW55" s="80" t="s">
        <v>81</v>
      </c>
      <c r="BX55" s="80" t="s">
        <v>5</v>
      </c>
      <c r="CL55" s="80" t="s">
        <v>19</v>
      </c>
      <c r="CM55" s="80" t="s">
        <v>82</v>
      </c>
    </row>
    <row r="56" spans="1:91" s="6" customFormat="1" ht="16.5" customHeight="1">
      <c r="A56" s="71" t="s">
        <v>76</v>
      </c>
      <c r="B56" s="72"/>
      <c r="C56" s="73"/>
      <c r="D56" s="279" t="s">
        <v>83</v>
      </c>
      <c r="E56" s="279"/>
      <c r="F56" s="279"/>
      <c r="G56" s="279"/>
      <c r="H56" s="279"/>
      <c r="I56" s="74"/>
      <c r="J56" s="279" t="s">
        <v>84</v>
      </c>
      <c r="K56" s="279"/>
      <c r="L56" s="279"/>
      <c r="M56" s="279"/>
      <c r="N56" s="279"/>
      <c r="O56" s="279"/>
      <c r="P56" s="279"/>
      <c r="Q56" s="279"/>
      <c r="R56" s="279"/>
      <c r="S56" s="279"/>
      <c r="T56" s="279"/>
      <c r="U56" s="279"/>
      <c r="V56" s="279"/>
      <c r="W56" s="279"/>
      <c r="X56" s="279"/>
      <c r="Y56" s="279"/>
      <c r="Z56" s="279"/>
      <c r="AA56" s="279"/>
      <c r="AB56" s="279"/>
      <c r="AC56" s="279"/>
      <c r="AD56" s="279"/>
      <c r="AE56" s="279"/>
      <c r="AF56" s="279"/>
      <c r="AG56" s="306">
        <f>'SO 02 - Elektro'!J30</f>
        <v>0</v>
      </c>
      <c r="AH56" s="307"/>
      <c r="AI56" s="307"/>
      <c r="AJ56" s="307"/>
      <c r="AK56" s="307"/>
      <c r="AL56" s="307"/>
      <c r="AM56" s="307"/>
      <c r="AN56" s="306">
        <f t="shared" si="0"/>
        <v>0</v>
      </c>
      <c r="AO56" s="307"/>
      <c r="AP56" s="307"/>
      <c r="AQ56" s="75" t="s">
        <v>79</v>
      </c>
      <c r="AR56" s="72"/>
      <c r="AS56" s="76">
        <v>0</v>
      </c>
      <c r="AT56" s="77">
        <f t="shared" si="1"/>
        <v>0</v>
      </c>
      <c r="AU56" s="78">
        <f>'SO 02 - Elektro'!P89</f>
        <v>0</v>
      </c>
      <c r="AV56" s="77">
        <f>'SO 02 - Elektro'!J33</f>
        <v>0</v>
      </c>
      <c r="AW56" s="77">
        <f>'SO 02 - Elektro'!J34</f>
        <v>0</v>
      </c>
      <c r="AX56" s="77">
        <f>'SO 02 - Elektro'!J35</f>
        <v>0</v>
      </c>
      <c r="AY56" s="77">
        <f>'SO 02 - Elektro'!J36</f>
        <v>0</v>
      </c>
      <c r="AZ56" s="77">
        <f>'SO 02 - Elektro'!F33</f>
        <v>0</v>
      </c>
      <c r="BA56" s="77">
        <f>'SO 02 - Elektro'!F34</f>
        <v>0</v>
      </c>
      <c r="BB56" s="77">
        <f>'SO 02 - Elektro'!F35</f>
        <v>0</v>
      </c>
      <c r="BC56" s="77">
        <f>'SO 02 - Elektro'!F36</f>
        <v>0</v>
      </c>
      <c r="BD56" s="79">
        <f>'SO 02 - Elektro'!F37</f>
        <v>0</v>
      </c>
      <c r="BT56" s="80" t="s">
        <v>80</v>
      </c>
      <c r="BV56" s="80" t="s">
        <v>74</v>
      </c>
      <c r="BW56" s="80" t="s">
        <v>85</v>
      </c>
      <c r="BX56" s="80" t="s">
        <v>5</v>
      </c>
      <c r="CL56" s="80" t="s">
        <v>19</v>
      </c>
      <c r="CM56" s="80" t="s">
        <v>82</v>
      </c>
    </row>
    <row r="57" spans="1:91" s="6" customFormat="1" ht="16.5" customHeight="1">
      <c r="A57" s="71" t="s">
        <v>76</v>
      </c>
      <c r="B57" s="72"/>
      <c r="C57" s="73"/>
      <c r="D57" s="279" t="s">
        <v>86</v>
      </c>
      <c r="E57" s="279"/>
      <c r="F57" s="279"/>
      <c r="G57" s="279"/>
      <c r="H57" s="279"/>
      <c r="I57" s="74"/>
      <c r="J57" s="279" t="s">
        <v>87</v>
      </c>
      <c r="K57" s="279"/>
      <c r="L57" s="279"/>
      <c r="M57" s="279"/>
      <c r="N57" s="279"/>
      <c r="O57" s="279"/>
      <c r="P57" s="279"/>
      <c r="Q57" s="279"/>
      <c r="R57" s="279"/>
      <c r="S57" s="279"/>
      <c r="T57" s="279"/>
      <c r="U57" s="279"/>
      <c r="V57" s="279"/>
      <c r="W57" s="279"/>
      <c r="X57" s="279"/>
      <c r="Y57" s="279"/>
      <c r="Z57" s="279"/>
      <c r="AA57" s="279"/>
      <c r="AB57" s="279"/>
      <c r="AC57" s="279"/>
      <c r="AD57" s="279"/>
      <c r="AE57" s="279"/>
      <c r="AF57" s="279"/>
      <c r="AG57" s="306">
        <f>'SO 03 - ZTI'!J30</f>
        <v>0</v>
      </c>
      <c r="AH57" s="307"/>
      <c r="AI57" s="307"/>
      <c r="AJ57" s="307"/>
      <c r="AK57" s="307"/>
      <c r="AL57" s="307"/>
      <c r="AM57" s="307"/>
      <c r="AN57" s="306">
        <f t="shared" si="0"/>
        <v>0</v>
      </c>
      <c r="AO57" s="307"/>
      <c r="AP57" s="307"/>
      <c r="AQ57" s="75" t="s">
        <v>79</v>
      </c>
      <c r="AR57" s="72"/>
      <c r="AS57" s="76">
        <v>0</v>
      </c>
      <c r="AT57" s="77">
        <f t="shared" si="1"/>
        <v>0</v>
      </c>
      <c r="AU57" s="78">
        <f>'SO 03 - ZTI'!P87</f>
        <v>0</v>
      </c>
      <c r="AV57" s="77">
        <f>'SO 03 - ZTI'!J33</f>
        <v>0</v>
      </c>
      <c r="AW57" s="77">
        <f>'SO 03 - ZTI'!J34</f>
        <v>0</v>
      </c>
      <c r="AX57" s="77">
        <f>'SO 03 - ZTI'!J35</f>
        <v>0</v>
      </c>
      <c r="AY57" s="77">
        <f>'SO 03 - ZTI'!J36</f>
        <v>0</v>
      </c>
      <c r="AZ57" s="77">
        <f>'SO 03 - ZTI'!F33</f>
        <v>0</v>
      </c>
      <c r="BA57" s="77">
        <f>'SO 03 - ZTI'!F34</f>
        <v>0</v>
      </c>
      <c r="BB57" s="77">
        <f>'SO 03 - ZTI'!F35</f>
        <v>0</v>
      </c>
      <c r="BC57" s="77">
        <f>'SO 03 - ZTI'!F36</f>
        <v>0</v>
      </c>
      <c r="BD57" s="79">
        <f>'SO 03 - ZTI'!F37</f>
        <v>0</v>
      </c>
      <c r="BT57" s="80" t="s">
        <v>80</v>
      </c>
      <c r="BV57" s="80" t="s">
        <v>74</v>
      </c>
      <c r="BW57" s="80" t="s">
        <v>88</v>
      </c>
      <c r="BX57" s="80" t="s">
        <v>5</v>
      </c>
      <c r="CL57" s="80" t="s">
        <v>19</v>
      </c>
      <c r="CM57" s="80" t="s">
        <v>82</v>
      </c>
    </row>
    <row r="58" spans="1:91" s="6" customFormat="1" ht="16.5" customHeight="1">
      <c r="A58" s="71" t="s">
        <v>76</v>
      </c>
      <c r="B58" s="72"/>
      <c r="C58" s="73"/>
      <c r="D58" s="279" t="s">
        <v>89</v>
      </c>
      <c r="E58" s="279"/>
      <c r="F58" s="279"/>
      <c r="G58" s="279"/>
      <c r="H58" s="279"/>
      <c r="I58" s="74"/>
      <c r="J58" s="279" t="s">
        <v>90</v>
      </c>
      <c r="K58" s="279"/>
      <c r="L58" s="279"/>
      <c r="M58" s="279"/>
      <c r="N58" s="279"/>
      <c r="O58" s="279"/>
      <c r="P58" s="279"/>
      <c r="Q58" s="279"/>
      <c r="R58" s="279"/>
      <c r="S58" s="279"/>
      <c r="T58" s="279"/>
      <c r="U58" s="279"/>
      <c r="V58" s="279"/>
      <c r="W58" s="279"/>
      <c r="X58" s="279"/>
      <c r="Y58" s="279"/>
      <c r="Z58" s="279"/>
      <c r="AA58" s="279"/>
      <c r="AB58" s="279"/>
      <c r="AC58" s="279"/>
      <c r="AD58" s="279"/>
      <c r="AE58" s="279"/>
      <c r="AF58" s="279"/>
      <c r="AG58" s="306">
        <f>'SO 04 - Vytápění'!J30</f>
        <v>0</v>
      </c>
      <c r="AH58" s="307"/>
      <c r="AI58" s="307"/>
      <c r="AJ58" s="307"/>
      <c r="AK58" s="307"/>
      <c r="AL58" s="307"/>
      <c r="AM58" s="307"/>
      <c r="AN58" s="306">
        <f t="shared" si="0"/>
        <v>0</v>
      </c>
      <c r="AO58" s="307"/>
      <c r="AP58" s="307"/>
      <c r="AQ58" s="75" t="s">
        <v>79</v>
      </c>
      <c r="AR58" s="72"/>
      <c r="AS58" s="76">
        <v>0</v>
      </c>
      <c r="AT58" s="77">
        <f t="shared" si="1"/>
        <v>0</v>
      </c>
      <c r="AU58" s="78">
        <f>'SO 04 - Vytápění'!P82</f>
        <v>0</v>
      </c>
      <c r="AV58" s="77">
        <f>'SO 04 - Vytápění'!J33</f>
        <v>0</v>
      </c>
      <c r="AW58" s="77">
        <f>'SO 04 - Vytápění'!J34</f>
        <v>0</v>
      </c>
      <c r="AX58" s="77">
        <f>'SO 04 - Vytápění'!J35</f>
        <v>0</v>
      </c>
      <c r="AY58" s="77">
        <f>'SO 04 - Vytápění'!J36</f>
        <v>0</v>
      </c>
      <c r="AZ58" s="77">
        <f>'SO 04 - Vytápění'!F33</f>
        <v>0</v>
      </c>
      <c r="BA58" s="77">
        <f>'SO 04 - Vytápění'!F34</f>
        <v>0</v>
      </c>
      <c r="BB58" s="77">
        <f>'SO 04 - Vytápění'!F35</f>
        <v>0</v>
      </c>
      <c r="BC58" s="77">
        <f>'SO 04 - Vytápění'!F36</f>
        <v>0</v>
      </c>
      <c r="BD58" s="79">
        <f>'SO 04 - Vytápění'!F37</f>
        <v>0</v>
      </c>
      <c r="BT58" s="80" t="s">
        <v>80</v>
      </c>
      <c r="BV58" s="80" t="s">
        <v>74</v>
      </c>
      <c r="BW58" s="80" t="s">
        <v>91</v>
      </c>
      <c r="BX58" s="80" t="s">
        <v>5</v>
      </c>
      <c r="CL58" s="80" t="s">
        <v>19</v>
      </c>
      <c r="CM58" s="80" t="s">
        <v>82</v>
      </c>
    </row>
    <row r="59" spans="1:91" s="6" customFormat="1" ht="16.5" customHeight="1">
      <c r="B59" s="72"/>
      <c r="C59" s="73"/>
      <c r="D59" s="279" t="s">
        <v>92</v>
      </c>
      <c r="E59" s="279"/>
      <c r="F59" s="279"/>
      <c r="G59" s="279"/>
      <c r="H59" s="279"/>
      <c r="I59" s="74"/>
      <c r="J59" s="279" t="s">
        <v>93</v>
      </c>
      <c r="K59" s="279"/>
      <c r="L59" s="279"/>
      <c r="M59" s="279"/>
      <c r="N59" s="279"/>
      <c r="O59" s="279"/>
      <c r="P59" s="279"/>
      <c r="Q59" s="279"/>
      <c r="R59" s="279"/>
      <c r="S59" s="279"/>
      <c r="T59" s="279"/>
      <c r="U59" s="279"/>
      <c r="V59" s="279"/>
      <c r="W59" s="279"/>
      <c r="X59" s="279"/>
      <c r="Y59" s="279"/>
      <c r="Z59" s="279"/>
      <c r="AA59" s="279"/>
      <c r="AB59" s="279"/>
      <c r="AC59" s="279"/>
      <c r="AD59" s="279"/>
      <c r="AE59" s="279"/>
      <c r="AF59" s="279"/>
      <c r="AG59" s="308">
        <f>ROUND(SUM(AG60:AG61),2)</f>
        <v>0</v>
      </c>
      <c r="AH59" s="307"/>
      <c r="AI59" s="307"/>
      <c r="AJ59" s="307"/>
      <c r="AK59" s="307"/>
      <c r="AL59" s="307"/>
      <c r="AM59" s="307"/>
      <c r="AN59" s="306">
        <f t="shared" si="0"/>
        <v>0</v>
      </c>
      <c r="AO59" s="307"/>
      <c r="AP59" s="307"/>
      <c r="AQ59" s="75" t="s">
        <v>79</v>
      </c>
      <c r="AR59" s="72"/>
      <c r="AS59" s="76">
        <f>ROUND(SUM(AS60:AS61),2)</f>
        <v>0</v>
      </c>
      <c r="AT59" s="77">
        <f t="shared" si="1"/>
        <v>0</v>
      </c>
      <c r="AU59" s="78">
        <f>ROUND(SUM(AU60:AU61),5)</f>
        <v>0</v>
      </c>
      <c r="AV59" s="77">
        <f>ROUND(AZ59*L29,2)</f>
        <v>0</v>
      </c>
      <c r="AW59" s="77">
        <f>ROUND(BA59*L30,2)</f>
        <v>0</v>
      </c>
      <c r="AX59" s="77">
        <f>ROUND(BB59*L29,2)</f>
        <v>0</v>
      </c>
      <c r="AY59" s="77">
        <f>ROUND(BC59*L30,2)</f>
        <v>0</v>
      </c>
      <c r="AZ59" s="77">
        <f>ROUND(SUM(AZ60:AZ61),2)</f>
        <v>0</v>
      </c>
      <c r="BA59" s="77">
        <f>ROUND(SUM(BA60:BA61),2)</f>
        <v>0</v>
      </c>
      <c r="BB59" s="77">
        <f>ROUND(SUM(BB60:BB61),2)</f>
        <v>0</v>
      </c>
      <c r="BC59" s="77">
        <f>ROUND(SUM(BC60:BC61),2)</f>
        <v>0</v>
      </c>
      <c r="BD59" s="79">
        <f>ROUND(SUM(BD60:BD61),2)</f>
        <v>0</v>
      </c>
      <c r="BS59" s="80" t="s">
        <v>71</v>
      </c>
      <c r="BT59" s="80" t="s">
        <v>80</v>
      </c>
      <c r="BU59" s="80" t="s">
        <v>73</v>
      </c>
      <c r="BV59" s="80" t="s">
        <v>74</v>
      </c>
      <c r="BW59" s="80" t="s">
        <v>94</v>
      </c>
      <c r="BX59" s="80" t="s">
        <v>5</v>
      </c>
      <c r="CL59" s="80" t="s">
        <v>19</v>
      </c>
      <c r="CM59" s="80" t="s">
        <v>82</v>
      </c>
    </row>
    <row r="60" spans="1:91" s="3" customFormat="1" ht="16.5" customHeight="1">
      <c r="A60" s="71" t="s">
        <v>76</v>
      </c>
      <c r="B60" s="45"/>
      <c r="C60" s="9"/>
      <c r="D60" s="9"/>
      <c r="E60" s="280" t="s">
        <v>95</v>
      </c>
      <c r="F60" s="280"/>
      <c r="G60" s="280"/>
      <c r="H60" s="280"/>
      <c r="I60" s="280"/>
      <c r="J60" s="9"/>
      <c r="K60" s="280" t="s">
        <v>96</v>
      </c>
      <c r="L60" s="280"/>
      <c r="M60" s="280"/>
      <c r="N60" s="280"/>
      <c r="O60" s="280"/>
      <c r="P60" s="280"/>
      <c r="Q60" s="280"/>
      <c r="R60" s="280"/>
      <c r="S60" s="280"/>
      <c r="T60" s="280"/>
      <c r="U60" s="280"/>
      <c r="V60" s="280"/>
      <c r="W60" s="280"/>
      <c r="X60" s="280"/>
      <c r="Y60" s="280"/>
      <c r="Z60" s="280"/>
      <c r="AA60" s="280"/>
      <c r="AB60" s="280"/>
      <c r="AC60" s="280"/>
      <c r="AD60" s="280"/>
      <c r="AE60" s="280"/>
      <c r="AF60" s="280"/>
      <c r="AG60" s="304">
        <f>'D.1.4.d.4 - Soupis dílů (...'!J32</f>
        <v>0</v>
      </c>
      <c r="AH60" s="305"/>
      <c r="AI60" s="305"/>
      <c r="AJ60" s="305"/>
      <c r="AK60" s="305"/>
      <c r="AL60" s="305"/>
      <c r="AM60" s="305"/>
      <c r="AN60" s="304">
        <f t="shared" si="0"/>
        <v>0</v>
      </c>
      <c r="AO60" s="305"/>
      <c r="AP60" s="305"/>
      <c r="AQ60" s="81" t="s">
        <v>97</v>
      </c>
      <c r="AR60" s="45"/>
      <c r="AS60" s="82">
        <v>0</v>
      </c>
      <c r="AT60" s="83">
        <f t="shared" si="1"/>
        <v>0</v>
      </c>
      <c r="AU60" s="84">
        <f>'D.1.4.d.4 - Soupis dílů (...'!P89</f>
        <v>0</v>
      </c>
      <c r="AV60" s="83">
        <f>'D.1.4.d.4 - Soupis dílů (...'!J35</f>
        <v>0</v>
      </c>
      <c r="AW60" s="83">
        <f>'D.1.4.d.4 - Soupis dílů (...'!J36</f>
        <v>0</v>
      </c>
      <c r="AX60" s="83">
        <f>'D.1.4.d.4 - Soupis dílů (...'!J37</f>
        <v>0</v>
      </c>
      <c r="AY60" s="83">
        <f>'D.1.4.d.4 - Soupis dílů (...'!J38</f>
        <v>0</v>
      </c>
      <c r="AZ60" s="83">
        <f>'D.1.4.d.4 - Soupis dílů (...'!F35</f>
        <v>0</v>
      </c>
      <c r="BA60" s="83">
        <f>'D.1.4.d.4 - Soupis dílů (...'!F36</f>
        <v>0</v>
      </c>
      <c r="BB60" s="83">
        <f>'D.1.4.d.4 - Soupis dílů (...'!F37</f>
        <v>0</v>
      </c>
      <c r="BC60" s="83">
        <f>'D.1.4.d.4 - Soupis dílů (...'!F38</f>
        <v>0</v>
      </c>
      <c r="BD60" s="85">
        <f>'D.1.4.d.4 - Soupis dílů (...'!F39</f>
        <v>0</v>
      </c>
      <c r="BT60" s="25" t="s">
        <v>82</v>
      </c>
      <c r="BV60" s="25" t="s">
        <v>74</v>
      </c>
      <c r="BW60" s="25" t="s">
        <v>98</v>
      </c>
      <c r="BX60" s="25" t="s">
        <v>94</v>
      </c>
      <c r="CL60" s="25" t="s">
        <v>19</v>
      </c>
    </row>
    <row r="61" spans="1:91" s="3" customFormat="1" ht="16.5" customHeight="1">
      <c r="A61" s="71" t="s">
        <v>76</v>
      </c>
      <c r="B61" s="45"/>
      <c r="C61" s="9"/>
      <c r="D61" s="9"/>
      <c r="E61" s="280" t="s">
        <v>99</v>
      </c>
      <c r="F61" s="280"/>
      <c r="G61" s="280"/>
      <c r="H61" s="280"/>
      <c r="I61" s="280"/>
      <c r="J61" s="9"/>
      <c r="K61" s="280" t="s">
        <v>100</v>
      </c>
      <c r="L61" s="280"/>
      <c r="M61" s="280"/>
      <c r="N61" s="280"/>
      <c r="O61" s="280"/>
      <c r="P61" s="280"/>
      <c r="Q61" s="280"/>
      <c r="R61" s="280"/>
      <c r="S61" s="280"/>
      <c r="T61" s="280"/>
      <c r="U61" s="280"/>
      <c r="V61" s="280"/>
      <c r="W61" s="280"/>
      <c r="X61" s="280"/>
      <c r="Y61" s="280"/>
      <c r="Z61" s="280"/>
      <c r="AA61" s="280"/>
      <c r="AB61" s="280"/>
      <c r="AC61" s="280"/>
      <c r="AD61" s="280"/>
      <c r="AE61" s="280"/>
      <c r="AF61" s="280"/>
      <c r="AG61" s="304">
        <f>'SO 05.1 - VZT - soupis prací'!J32</f>
        <v>0</v>
      </c>
      <c r="AH61" s="305"/>
      <c r="AI61" s="305"/>
      <c r="AJ61" s="305"/>
      <c r="AK61" s="305"/>
      <c r="AL61" s="305"/>
      <c r="AM61" s="305"/>
      <c r="AN61" s="304">
        <f t="shared" si="0"/>
        <v>0</v>
      </c>
      <c r="AO61" s="305"/>
      <c r="AP61" s="305"/>
      <c r="AQ61" s="81" t="s">
        <v>97</v>
      </c>
      <c r="AR61" s="45"/>
      <c r="AS61" s="82">
        <v>0</v>
      </c>
      <c r="AT61" s="83">
        <f t="shared" si="1"/>
        <v>0</v>
      </c>
      <c r="AU61" s="84">
        <f>'SO 05.1 - VZT - soupis prací'!P103</f>
        <v>0</v>
      </c>
      <c r="AV61" s="83">
        <f>'SO 05.1 - VZT - soupis prací'!J35</f>
        <v>0</v>
      </c>
      <c r="AW61" s="83">
        <f>'SO 05.1 - VZT - soupis prací'!J36</f>
        <v>0</v>
      </c>
      <c r="AX61" s="83">
        <f>'SO 05.1 - VZT - soupis prací'!J37</f>
        <v>0</v>
      </c>
      <c r="AY61" s="83">
        <f>'SO 05.1 - VZT - soupis prací'!J38</f>
        <v>0</v>
      </c>
      <c r="AZ61" s="83">
        <f>'SO 05.1 - VZT - soupis prací'!F35</f>
        <v>0</v>
      </c>
      <c r="BA61" s="83">
        <f>'SO 05.1 - VZT - soupis prací'!F36</f>
        <v>0</v>
      </c>
      <c r="BB61" s="83">
        <f>'SO 05.1 - VZT - soupis prací'!F37</f>
        <v>0</v>
      </c>
      <c r="BC61" s="83">
        <f>'SO 05.1 - VZT - soupis prací'!F38</f>
        <v>0</v>
      </c>
      <c r="BD61" s="85">
        <f>'SO 05.1 - VZT - soupis prací'!F39</f>
        <v>0</v>
      </c>
      <c r="BT61" s="25" t="s">
        <v>82</v>
      </c>
      <c r="BV61" s="25" t="s">
        <v>74</v>
      </c>
      <c r="BW61" s="25" t="s">
        <v>101</v>
      </c>
      <c r="BX61" s="25" t="s">
        <v>94</v>
      </c>
      <c r="CL61" s="25" t="s">
        <v>19</v>
      </c>
    </row>
    <row r="62" spans="1:91" s="6" customFormat="1" ht="16.5" customHeight="1">
      <c r="A62" s="71" t="s">
        <v>76</v>
      </c>
      <c r="B62" s="72"/>
      <c r="C62" s="73"/>
      <c r="D62" s="279" t="s">
        <v>102</v>
      </c>
      <c r="E62" s="279"/>
      <c r="F62" s="279"/>
      <c r="G62" s="279"/>
      <c r="H62" s="279"/>
      <c r="I62" s="74"/>
      <c r="J62" s="279" t="s">
        <v>103</v>
      </c>
      <c r="K62" s="279"/>
      <c r="L62" s="279"/>
      <c r="M62" s="279"/>
      <c r="N62" s="279"/>
      <c r="O62" s="279"/>
      <c r="P62" s="279"/>
      <c r="Q62" s="279"/>
      <c r="R62" s="279"/>
      <c r="S62" s="279"/>
      <c r="T62" s="279"/>
      <c r="U62" s="279"/>
      <c r="V62" s="279"/>
      <c r="W62" s="279"/>
      <c r="X62" s="279"/>
      <c r="Y62" s="279"/>
      <c r="Z62" s="279"/>
      <c r="AA62" s="279"/>
      <c r="AB62" s="279"/>
      <c r="AC62" s="279"/>
      <c r="AD62" s="279"/>
      <c r="AE62" s="279"/>
      <c r="AF62" s="279"/>
      <c r="AG62" s="306">
        <f>'SO 06 - GASTRO'!J30</f>
        <v>0</v>
      </c>
      <c r="AH62" s="307"/>
      <c r="AI62" s="307"/>
      <c r="AJ62" s="307"/>
      <c r="AK62" s="307"/>
      <c r="AL62" s="307"/>
      <c r="AM62" s="307"/>
      <c r="AN62" s="306">
        <f t="shared" si="0"/>
        <v>0</v>
      </c>
      <c r="AO62" s="307"/>
      <c r="AP62" s="307"/>
      <c r="AQ62" s="75" t="s">
        <v>79</v>
      </c>
      <c r="AR62" s="72"/>
      <c r="AS62" s="76">
        <v>0</v>
      </c>
      <c r="AT62" s="77">
        <f t="shared" si="1"/>
        <v>0</v>
      </c>
      <c r="AU62" s="78">
        <f>'SO 06 - GASTRO'!P94</f>
        <v>0</v>
      </c>
      <c r="AV62" s="77">
        <f>'SO 06 - GASTRO'!J33</f>
        <v>0</v>
      </c>
      <c r="AW62" s="77">
        <f>'SO 06 - GASTRO'!J34</f>
        <v>0</v>
      </c>
      <c r="AX62" s="77">
        <f>'SO 06 - GASTRO'!J35</f>
        <v>0</v>
      </c>
      <c r="AY62" s="77">
        <f>'SO 06 - GASTRO'!J36</f>
        <v>0</v>
      </c>
      <c r="AZ62" s="77">
        <f>'SO 06 - GASTRO'!F33</f>
        <v>0</v>
      </c>
      <c r="BA62" s="77">
        <f>'SO 06 - GASTRO'!F34</f>
        <v>0</v>
      </c>
      <c r="BB62" s="77">
        <f>'SO 06 - GASTRO'!F35</f>
        <v>0</v>
      </c>
      <c r="BC62" s="77">
        <f>'SO 06 - GASTRO'!F36</f>
        <v>0</v>
      </c>
      <c r="BD62" s="79">
        <f>'SO 06 - GASTRO'!F37</f>
        <v>0</v>
      </c>
      <c r="BT62" s="80" t="s">
        <v>80</v>
      </c>
      <c r="BV62" s="80" t="s">
        <v>74</v>
      </c>
      <c r="BW62" s="80" t="s">
        <v>104</v>
      </c>
      <c r="BX62" s="80" t="s">
        <v>5</v>
      </c>
      <c r="CL62" s="80" t="s">
        <v>19</v>
      </c>
      <c r="CM62" s="80" t="s">
        <v>82</v>
      </c>
    </row>
    <row r="63" spans="1:91" s="6" customFormat="1" ht="16.5" customHeight="1">
      <c r="A63" s="71" t="s">
        <v>76</v>
      </c>
      <c r="B63" s="72"/>
      <c r="C63" s="73"/>
      <c r="D63" s="279" t="s">
        <v>105</v>
      </c>
      <c r="E63" s="279"/>
      <c r="F63" s="279"/>
      <c r="G63" s="279"/>
      <c r="H63" s="279"/>
      <c r="I63" s="74"/>
      <c r="J63" s="279" t="s">
        <v>106</v>
      </c>
      <c r="K63" s="279"/>
      <c r="L63" s="279"/>
      <c r="M63" s="279"/>
      <c r="N63" s="279"/>
      <c r="O63" s="279"/>
      <c r="P63" s="279"/>
      <c r="Q63" s="279"/>
      <c r="R63" s="279"/>
      <c r="S63" s="279"/>
      <c r="T63" s="279"/>
      <c r="U63" s="279"/>
      <c r="V63" s="279"/>
      <c r="W63" s="279"/>
      <c r="X63" s="279"/>
      <c r="Y63" s="279"/>
      <c r="Z63" s="279"/>
      <c r="AA63" s="279"/>
      <c r="AB63" s="279"/>
      <c r="AC63" s="279"/>
      <c r="AD63" s="279"/>
      <c r="AE63" s="279"/>
      <c r="AF63" s="279"/>
      <c r="AG63" s="306">
        <f>'SO 07 - Mobiliář'!J30</f>
        <v>0</v>
      </c>
      <c r="AH63" s="307"/>
      <c r="AI63" s="307"/>
      <c r="AJ63" s="307"/>
      <c r="AK63" s="307"/>
      <c r="AL63" s="307"/>
      <c r="AM63" s="307"/>
      <c r="AN63" s="306">
        <f t="shared" si="0"/>
        <v>0</v>
      </c>
      <c r="AO63" s="307"/>
      <c r="AP63" s="307"/>
      <c r="AQ63" s="75" t="s">
        <v>79</v>
      </c>
      <c r="AR63" s="72"/>
      <c r="AS63" s="76">
        <v>0</v>
      </c>
      <c r="AT63" s="77">
        <f t="shared" si="1"/>
        <v>0</v>
      </c>
      <c r="AU63" s="78">
        <f>'SO 07 - Mobiliář'!P81</f>
        <v>0</v>
      </c>
      <c r="AV63" s="77">
        <f>'SO 07 - Mobiliář'!J33</f>
        <v>0</v>
      </c>
      <c r="AW63" s="77">
        <f>'SO 07 - Mobiliář'!J34</f>
        <v>0</v>
      </c>
      <c r="AX63" s="77">
        <f>'SO 07 - Mobiliář'!J35</f>
        <v>0</v>
      </c>
      <c r="AY63" s="77">
        <f>'SO 07 - Mobiliář'!J36</f>
        <v>0</v>
      </c>
      <c r="AZ63" s="77">
        <f>'SO 07 - Mobiliář'!F33</f>
        <v>0</v>
      </c>
      <c r="BA63" s="77">
        <f>'SO 07 - Mobiliář'!F34</f>
        <v>0</v>
      </c>
      <c r="BB63" s="77">
        <f>'SO 07 - Mobiliář'!F35</f>
        <v>0</v>
      </c>
      <c r="BC63" s="77">
        <f>'SO 07 - Mobiliář'!F36</f>
        <v>0</v>
      </c>
      <c r="BD63" s="79">
        <f>'SO 07 - Mobiliář'!F37</f>
        <v>0</v>
      </c>
      <c r="BT63" s="80" t="s">
        <v>80</v>
      </c>
      <c r="BV63" s="80" t="s">
        <v>74</v>
      </c>
      <c r="BW63" s="80" t="s">
        <v>107</v>
      </c>
      <c r="BX63" s="80" t="s">
        <v>5</v>
      </c>
      <c r="CL63" s="80" t="s">
        <v>19</v>
      </c>
      <c r="CM63" s="80" t="s">
        <v>82</v>
      </c>
    </row>
    <row r="64" spans="1:91" s="6" customFormat="1" ht="16.5" customHeight="1">
      <c r="A64" s="71" t="s">
        <v>76</v>
      </c>
      <c r="B64" s="72"/>
      <c r="C64" s="73"/>
      <c r="D64" s="279" t="s">
        <v>108</v>
      </c>
      <c r="E64" s="279"/>
      <c r="F64" s="279"/>
      <c r="G64" s="279"/>
      <c r="H64" s="279"/>
      <c r="I64" s="74"/>
      <c r="J64" s="279" t="s">
        <v>109</v>
      </c>
      <c r="K64" s="279"/>
      <c r="L64" s="279"/>
      <c r="M64" s="279"/>
      <c r="N64" s="279"/>
      <c r="O64" s="279"/>
      <c r="P64" s="279"/>
      <c r="Q64" s="279"/>
      <c r="R64" s="279"/>
      <c r="S64" s="279"/>
      <c r="T64" s="279"/>
      <c r="U64" s="279"/>
      <c r="V64" s="279"/>
      <c r="W64" s="279"/>
      <c r="X64" s="279"/>
      <c r="Y64" s="279"/>
      <c r="Z64" s="279"/>
      <c r="AA64" s="279"/>
      <c r="AB64" s="279"/>
      <c r="AC64" s="279"/>
      <c r="AD64" s="279"/>
      <c r="AE64" s="279"/>
      <c r="AF64" s="279"/>
      <c r="AG64" s="306">
        <f>'VRN - Vedlejší rozpočtové...'!J30</f>
        <v>0</v>
      </c>
      <c r="AH64" s="307"/>
      <c r="AI64" s="307"/>
      <c r="AJ64" s="307"/>
      <c r="AK64" s="307"/>
      <c r="AL64" s="307"/>
      <c r="AM64" s="307"/>
      <c r="AN64" s="306">
        <f t="shared" si="0"/>
        <v>0</v>
      </c>
      <c r="AO64" s="307"/>
      <c r="AP64" s="307"/>
      <c r="AQ64" s="75" t="s">
        <v>79</v>
      </c>
      <c r="AR64" s="72"/>
      <c r="AS64" s="86">
        <v>0</v>
      </c>
      <c r="AT64" s="87">
        <f t="shared" si="1"/>
        <v>0</v>
      </c>
      <c r="AU64" s="88">
        <f>'VRN - Vedlejší rozpočtové...'!P87</f>
        <v>0</v>
      </c>
      <c r="AV64" s="87">
        <f>'VRN - Vedlejší rozpočtové...'!J33</f>
        <v>0</v>
      </c>
      <c r="AW64" s="87">
        <f>'VRN - Vedlejší rozpočtové...'!J34</f>
        <v>0</v>
      </c>
      <c r="AX64" s="87">
        <f>'VRN - Vedlejší rozpočtové...'!J35</f>
        <v>0</v>
      </c>
      <c r="AY64" s="87">
        <f>'VRN - Vedlejší rozpočtové...'!J36</f>
        <v>0</v>
      </c>
      <c r="AZ64" s="87">
        <f>'VRN - Vedlejší rozpočtové...'!F33</f>
        <v>0</v>
      </c>
      <c r="BA64" s="87">
        <f>'VRN - Vedlejší rozpočtové...'!F34</f>
        <v>0</v>
      </c>
      <c r="BB64" s="87">
        <f>'VRN - Vedlejší rozpočtové...'!F35</f>
        <v>0</v>
      </c>
      <c r="BC64" s="87">
        <f>'VRN - Vedlejší rozpočtové...'!F36</f>
        <v>0</v>
      </c>
      <c r="BD64" s="89">
        <f>'VRN - Vedlejší rozpočtové...'!F37</f>
        <v>0</v>
      </c>
      <c r="BT64" s="80" t="s">
        <v>80</v>
      </c>
      <c r="BV64" s="80" t="s">
        <v>74</v>
      </c>
      <c r="BW64" s="80" t="s">
        <v>110</v>
      </c>
      <c r="BX64" s="80" t="s">
        <v>5</v>
      </c>
      <c r="CL64" s="80" t="s">
        <v>19</v>
      </c>
      <c r="CM64" s="80" t="s">
        <v>82</v>
      </c>
    </row>
    <row r="65" spans="2:44" s="1" customFormat="1" ht="30" customHeight="1">
      <c r="B65" s="32"/>
      <c r="AR65" s="32"/>
    </row>
    <row r="66" spans="2:44" s="1" customFormat="1" ht="6.95" customHeight="1">
      <c r="B66" s="41"/>
      <c r="C66" s="42"/>
      <c r="D66" s="42"/>
      <c r="E66" s="42"/>
      <c r="F66" s="42"/>
      <c r="G66" s="42"/>
      <c r="H66" s="42"/>
      <c r="I66" s="42"/>
      <c r="J66" s="42"/>
      <c r="K66" s="42"/>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c r="AO66" s="42"/>
      <c r="AP66" s="42"/>
      <c r="AQ66" s="42"/>
      <c r="AR66" s="32"/>
    </row>
  </sheetData>
  <sheetProtection algorithmName="SHA-512" hashValue="UzpyUsRabRLZzjroOXem4Sgj3oFPe2ijWrjKoV5TqAnciyUOE4+noXTXyUPBMfUVlTUAVMmRekeP/DbYeB7Y2w==" saltValue="OyV3uXKGSQulHdvpHoAHPNT3qElkApJ2ppnS/kem8hQYHaJPiO71TV2vfp8lA35+d2oDXVeSdhMNBQQgFXsBtg==" spinCount="100000" sheet="1" objects="1" scenarios="1" formatColumns="0" formatRows="0"/>
  <mergeCells count="78">
    <mergeCell ref="AN64:AP64"/>
    <mergeCell ref="AN63:AP63"/>
    <mergeCell ref="AN52:AP52"/>
    <mergeCell ref="AN59:AP59"/>
    <mergeCell ref="AN55:AP55"/>
    <mergeCell ref="AN61:AP61"/>
    <mergeCell ref="AN56:AP56"/>
    <mergeCell ref="AN60:AP60"/>
    <mergeCell ref="AN57:AP57"/>
    <mergeCell ref="AN62:AP62"/>
    <mergeCell ref="AN58:AP58"/>
    <mergeCell ref="AN54:AP54"/>
    <mergeCell ref="AG64:AM64"/>
    <mergeCell ref="AG57:AM57"/>
    <mergeCell ref="AG56:AM56"/>
    <mergeCell ref="AG55:AM55"/>
    <mergeCell ref="AG52:AM52"/>
    <mergeCell ref="AR2:BE2"/>
    <mergeCell ref="AG61:AM61"/>
    <mergeCell ref="AG62:AM62"/>
    <mergeCell ref="AG63:AM63"/>
    <mergeCell ref="AG60:AM60"/>
    <mergeCell ref="AG59:AM59"/>
    <mergeCell ref="AG58:AM58"/>
    <mergeCell ref="AM47:AN47"/>
    <mergeCell ref="AM49:AP49"/>
    <mergeCell ref="AM50:AP50"/>
    <mergeCell ref="AS49:AT51"/>
    <mergeCell ref="AK33:AO33"/>
    <mergeCell ref="L33:P33"/>
    <mergeCell ref="W33:AE33"/>
    <mergeCell ref="AK35:AO35"/>
    <mergeCell ref="X35:AB35"/>
    <mergeCell ref="W30:AE30"/>
    <mergeCell ref="L31:P31"/>
    <mergeCell ref="W31:AE31"/>
    <mergeCell ref="AK31:AO31"/>
    <mergeCell ref="AK32:AO32"/>
    <mergeCell ref="L32:P32"/>
    <mergeCell ref="W32:AE32"/>
    <mergeCell ref="L45:AO45"/>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J63:AF63"/>
    <mergeCell ref="J57:AF57"/>
    <mergeCell ref="J56:AF56"/>
    <mergeCell ref="J62:AF62"/>
    <mergeCell ref="K60:AF60"/>
    <mergeCell ref="K61:AF61"/>
    <mergeCell ref="C52:G52"/>
    <mergeCell ref="D59:H59"/>
    <mergeCell ref="D64:H64"/>
    <mergeCell ref="D56:H56"/>
    <mergeCell ref="D63:H63"/>
    <mergeCell ref="D58:H58"/>
    <mergeCell ref="D62:H62"/>
    <mergeCell ref="D55:H55"/>
    <mergeCell ref="D57:H57"/>
    <mergeCell ref="E60:I60"/>
    <mergeCell ref="E61:I61"/>
    <mergeCell ref="I52:AF52"/>
    <mergeCell ref="J58:AF58"/>
    <mergeCell ref="J59:AF59"/>
    <mergeCell ref="J55:AF55"/>
    <mergeCell ref="J64:AF64"/>
  </mergeCells>
  <hyperlinks>
    <hyperlink ref="A55" location="'SO 01 - Stavební část'!C2" display="/" xr:uid="{00000000-0004-0000-0000-000000000000}"/>
    <hyperlink ref="A56" location="'SO 02 - Elektro'!C2" display="/" xr:uid="{00000000-0004-0000-0000-000001000000}"/>
    <hyperlink ref="A57" location="'SO 03 - ZTI'!C2" display="/" xr:uid="{00000000-0004-0000-0000-000002000000}"/>
    <hyperlink ref="A58" location="'SO 04 - Vytápění'!C2" display="/" xr:uid="{00000000-0004-0000-0000-000003000000}"/>
    <hyperlink ref="A60" location="'D.1.4.d.4 - Soupis dílů (...'!C2" display="/" xr:uid="{00000000-0004-0000-0000-000004000000}"/>
    <hyperlink ref="A61" location="'SO 05.1 - VZT - soupis prací'!C2" display="/" xr:uid="{00000000-0004-0000-0000-000005000000}"/>
    <hyperlink ref="A62" location="'SO 06 - GASTRO'!C2" display="/" xr:uid="{00000000-0004-0000-0000-000006000000}"/>
    <hyperlink ref="A63" location="'SO 07 - Mobiliář'!C2" display="/" xr:uid="{00000000-0004-0000-0000-000007000000}"/>
    <hyperlink ref="A64" location="'VRN - Vedlejší rozpočtové...'!C2" display="/" xr:uid="{00000000-0004-0000-0000-000008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BM117"/>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9"/>
      <c r="M2" s="289"/>
      <c r="N2" s="289"/>
      <c r="O2" s="289"/>
      <c r="P2" s="289"/>
      <c r="Q2" s="289"/>
      <c r="R2" s="289"/>
      <c r="S2" s="289"/>
      <c r="T2" s="289"/>
      <c r="U2" s="289"/>
      <c r="V2" s="289"/>
      <c r="AT2" s="17" t="s">
        <v>110</v>
      </c>
    </row>
    <row r="3" spans="2:46" ht="6.95" customHeight="1">
      <c r="B3" s="18"/>
      <c r="C3" s="19"/>
      <c r="D3" s="19"/>
      <c r="E3" s="19"/>
      <c r="F3" s="19"/>
      <c r="G3" s="19"/>
      <c r="H3" s="19"/>
      <c r="I3" s="19"/>
      <c r="J3" s="19"/>
      <c r="K3" s="19"/>
      <c r="L3" s="20"/>
      <c r="AT3" s="17" t="s">
        <v>82</v>
      </c>
    </row>
    <row r="4" spans="2:46" ht="24.95" customHeight="1">
      <c r="B4" s="20"/>
      <c r="D4" s="21" t="s">
        <v>111</v>
      </c>
      <c r="L4" s="20"/>
      <c r="M4" s="90" t="s">
        <v>10</v>
      </c>
      <c r="AT4" s="17" t="s">
        <v>4</v>
      </c>
    </row>
    <row r="5" spans="2:46" ht="6.95" customHeight="1">
      <c r="B5" s="20"/>
      <c r="L5" s="20"/>
    </row>
    <row r="6" spans="2:46" ht="12" customHeight="1">
      <c r="B6" s="20"/>
      <c r="D6" s="27" t="s">
        <v>16</v>
      </c>
      <c r="L6" s="20"/>
    </row>
    <row r="7" spans="2:46" ht="16.5" customHeight="1">
      <c r="B7" s="20"/>
      <c r="E7" s="318" t="str">
        <f>'Rekapitulace stavby'!K6</f>
        <v>Menza pro studenty a zaměstnance v budově MFF UK - Malostranské náměstí</v>
      </c>
      <c r="F7" s="319"/>
      <c r="G7" s="319"/>
      <c r="H7" s="319"/>
      <c r="L7" s="20"/>
    </row>
    <row r="8" spans="2:46" s="1" customFormat="1" ht="12" customHeight="1">
      <c r="B8" s="32"/>
      <c r="D8" s="27" t="s">
        <v>112</v>
      </c>
      <c r="L8" s="32"/>
    </row>
    <row r="9" spans="2:46" s="1" customFormat="1" ht="16.5" customHeight="1">
      <c r="B9" s="32"/>
      <c r="E9" s="282" t="s">
        <v>1347</v>
      </c>
      <c r="F9" s="320"/>
      <c r="G9" s="320"/>
      <c r="H9" s="320"/>
      <c r="L9" s="32"/>
    </row>
    <row r="10" spans="2:46" s="1" customFormat="1" ht="11.25">
      <c r="B10" s="32"/>
      <c r="L10" s="32"/>
    </row>
    <row r="11" spans="2:46" s="1" customFormat="1" ht="12" customHeight="1">
      <c r="B11" s="32"/>
      <c r="D11" s="27" t="s">
        <v>18</v>
      </c>
      <c r="F11" s="25" t="s">
        <v>19</v>
      </c>
      <c r="I11" s="27" t="s">
        <v>20</v>
      </c>
      <c r="J11" s="25" t="s">
        <v>19</v>
      </c>
      <c r="L11" s="32"/>
    </row>
    <row r="12" spans="2:46" s="1" customFormat="1" ht="12" customHeight="1">
      <c r="B12" s="32"/>
      <c r="D12" s="27" t="s">
        <v>21</v>
      </c>
      <c r="F12" s="25" t="s">
        <v>22</v>
      </c>
      <c r="I12" s="27" t="s">
        <v>23</v>
      </c>
      <c r="J12" s="49" t="str">
        <f>'Rekapitulace stavby'!AN8</f>
        <v>29. 4. 2024</v>
      </c>
      <c r="L12" s="32"/>
    </row>
    <row r="13" spans="2:46" s="1" customFormat="1" ht="10.9" customHeight="1">
      <c r="B13" s="32"/>
      <c r="L13" s="32"/>
    </row>
    <row r="14" spans="2:46" s="1" customFormat="1" ht="12" customHeight="1">
      <c r="B14" s="32"/>
      <c r="D14" s="27" t="s">
        <v>25</v>
      </c>
      <c r="I14" s="27" t="s">
        <v>26</v>
      </c>
      <c r="J14" s="25" t="s">
        <v>19</v>
      </c>
      <c r="L14" s="32"/>
    </row>
    <row r="15" spans="2:46" s="1" customFormat="1" ht="18" customHeight="1">
      <c r="B15" s="32"/>
      <c r="E15" s="25" t="s">
        <v>27</v>
      </c>
      <c r="I15" s="27" t="s">
        <v>28</v>
      </c>
      <c r="J15" s="25" t="s">
        <v>19</v>
      </c>
      <c r="L15" s="32"/>
    </row>
    <row r="16" spans="2:46" s="1" customFormat="1" ht="6.95" customHeight="1">
      <c r="B16" s="32"/>
      <c r="L16" s="32"/>
    </row>
    <row r="17" spans="2:12" s="1" customFormat="1" ht="12" customHeight="1">
      <c r="B17" s="32"/>
      <c r="D17" s="27" t="s">
        <v>29</v>
      </c>
      <c r="I17" s="27" t="s">
        <v>26</v>
      </c>
      <c r="J17" s="28" t="str">
        <f>'Rekapitulace stavby'!AN13</f>
        <v>Vyplň údaj</v>
      </c>
      <c r="L17" s="32"/>
    </row>
    <row r="18" spans="2:12" s="1" customFormat="1" ht="18" customHeight="1">
      <c r="B18" s="32"/>
      <c r="E18" s="321" t="str">
        <f>'Rekapitulace stavby'!E14</f>
        <v>Vyplň údaj</v>
      </c>
      <c r="F18" s="288"/>
      <c r="G18" s="288"/>
      <c r="H18" s="288"/>
      <c r="I18" s="27" t="s">
        <v>28</v>
      </c>
      <c r="J18" s="28" t="str">
        <f>'Rekapitulace stavby'!AN14</f>
        <v>Vyplň údaj</v>
      </c>
      <c r="L18" s="32"/>
    </row>
    <row r="19" spans="2:12" s="1" customFormat="1" ht="6.95" customHeight="1">
      <c r="B19" s="32"/>
      <c r="L19" s="32"/>
    </row>
    <row r="20" spans="2:12" s="1" customFormat="1" ht="12" customHeight="1">
      <c r="B20" s="32"/>
      <c r="D20" s="27" t="s">
        <v>31</v>
      </c>
      <c r="I20" s="27" t="s">
        <v>26</v>
      </c>
      <c r="J20" s="25" t="s">
        <v>19</v>
      </c>
      <c r="L20" s="32"/>
    </row>
    <row r="21" spans="2:12" s="1" customFormat="1" ht="18" customHeight="1">
      <c r="B21" s="32"/>
      <c r="E21" s="25" t="s">
        <v>32</v>
      </c>
      <c r="I21" s="27" t="s">
        <v>28</v>
      </c>
      <c r="J21" s="25" t="s">
        <v>19</v>
      </c>
      <c r="L21" s="32"/>
    </row>
    <row r="22" spans="2:12" s="1" customFormat="1" ht="6.95" customHeight="1">
      <c r="B22" s="32"/>
      <c r="L22" s="32"/>
    </row>
    <row r="23" spans="2:12" s="1" customFormat="1" ht="12" customHeight="1">
      <c r="B23" s="32"/>
      <c r="D23" s="27" t="s">
        <v>34</v>
      </c>
      <c r="I23" s="27" t="s">
        <v>26</v>
      </c>
      <c r="J23" s="25" t="s">
        <v>19</v>
      </c>
      <c r="L23" s="32"/>
    </row>
    <row r="24" spans="2:12" s="1" customFormat="1" ht="18" customHeight="1">
      <c r="B24" s="32"/>
      <c r="E24" s="25" t="s">
        <v>35</v>
      </c>
      <c r="I24" s="27" t="s">
        <v>28</v>
      </c>
      <c r="J24" s="25" t="s">
        <v>19</v>
      </c>
      <c r="L24" s="32"/>
    </row>
    <row r="25" spans="2:12" s="1" customFormat="1" ht="6.95" customHeight="1">
      <c r="B25" s="32"/>
      <c r="L25" s="32"/>
    </row>
    <row r="26" spans="2:12" s="1" customFormat="1" ht="12" customHeight="1">
      <c r="B26" s="32"/>
      <c r="D26" s="27" t="s">
        <v>36</v>
      </c>
      <c r="L26" s="32"/>
    </row>
    <row r="27" spans="2:12" s="7" customFormat="1" ht="16.5" customHeight="1">
      <c r="B27" s="91"/>
      <c r="E27" s="293" t="s">
        <v>19</v>
      </c>
      <c r="F27" s="293"/>
      <c r="G27" s="293"/>
      <c r="H27" s="293"/>
      <c r="L27" s="91"/>
    </row>
    <row r="28" spans="2:12" s="1" customFormat="1" ht="6.95" customHeight="1">
      <c r="B28" s="32"/>
      <c r="L28" s="32"/>
    </row>
    <row r="29" spans="2:12" s="1" customFormat="1" ht="6.95" customHeight="1">
      <c r="B29" s="32"/>
      <c r="D29" s="50"/>
      <c r="E29" s="50"/>
      <c r="F29" s="50"/>
      <c r="G29" s="50"/>
      <c r="H29" s="50"/>
      <c r="I29" s="50"/>
      <c r="J29" s="50"/>
      <c r="K29" s="50"/>
      <c r="L29" s="32"/>
    </row>
    <row r="30" spans="2:12" s="1" customFormat="1" ht="25.35" customHeight="1">
      <c r="B30" s="32"/>
      <c r="D30" s="92" t="s">
        <v>38</v>
      </c>
      <c r="J30" s="63">
        <f>ROUND(J87, 2)</f>
        <v>0</v>
      </c>
      <c r="L30" s="32"/>
    </row>
    <row r="31" spans="2:12" s="1" customFormat="1" ht="6.95" customHeight="1">
      <c r="B31" s="32"/>
      <c r="D31" s="50"/>
      <c r="E31" s="50"/>
      <c r="F31" s="50"/>
      <c r="G31" s="50"/>
      <c r="H31" s="50"/>
      <c r="I31" s="50"/>
      <c r="J31" s="50"/>
      <c r="K31" s="50"/>
      <c r="L31" s="32"/>
    </row>
    <row r="32" spans="2:12" s="1" customFormat="1" ht="14.45" customHeight="1">
      <c r="B32" s="32"/>
      <c r="F32" s="35" t="s">
        <v>40</v>
      </c>
      <c r="I32" s="35" t="s">
        <v>39</v>
      </c>
      <c r="J32" s="35" t="s">
        <v>41</v>
      </c>
      <c r="L32" s="32"/>
    </row>
    <row r="33" spans="2:12" s="1" customFormat="1" ht="14.45" customHeight="1">
      <c r="B33" s="32"/>
      <c r="D33" s="52" t="s">
        <v>42</v>
      </c>
      <c r="E33" s="27" t="s">
        <v>43</v>
      </c>
      <c r="F33" s="83">
        <f>ROUND((SUM(BE87:BE116)),  2)</f>
        <v>0</v>
      </c>
      <c r="I33" s="93">
        <v>0.21</v>
      </c>
      <c r="J33" s="83">
        <f>ROUND(((SUM(BE87:BE116))*I33),  2)</f>
        <v>0</v>
      </c>
      <c r="L33" s="32"/>
    </row>
    <row r="34" spans="2:12" s="1" customFormat="1" ht="14.45" customHeight="1">
      <c r="B34" s="32"/>
      <c r="E34" s="27" t="s">
        <v>44</v>
      </c>
      <c r="F34" s="83">
        <f>ROUND((SUM(BF87:BF116)),  2)</f>
        <v>0</v>
      </c>
      <c r="I34" s="93">
        <v>0.12</v>
      </c>
      <c r="J34" s="83">
        <f>ROUND(((SUM(BF87:BF116))*I34),  2)</f>
        <v>0</v>
      </c>
      <c r="L34" s="32"/>
    </row>
    <row r="35" spans="2:12" s="1" customFormat="1" ht="14.45" hidden="1" customHeight="1">
      <c r="B35" s="32"/>
      <c r="E35" s="27" t="s">
        <v>45</v>
      </c>
      <c r="F35" s="83">
        <f>ROUND((SUM(BG87:BG116)),  2)</f>
        <v>0</v>
      </c>
      <c r="I35" s="93">
        <v>0.21</v>
      </c>
      <c r="J35" s="83">
        <f>0</f>
        <v>0</v>
      </c>
      <c r="L35" s="32"/>
    </row>
    <row r="36" spans="2:12" s="1" customFormat="1" ht="14.45" hidden="1" customHeight="1">
      <c r="B36" s="32"/>
      <c r="E36" s="27" t="s">
        <v>46</v>
      </c>
      <c r="F36" s="83">
        <f>ROUND((SUM(BH87:BH116)),  2)</f>
        <v>0</v>
      </c>
      <c r="I36" s="93">
        <v>0.12</v>
      </c>
      <c r="J36" s="83">
        <f>0</f>
        <v>0</v>
      </c>
      <c r="L36" s="32"/>
    </row>
    <row r="37" spans="2:12" s="1" customFormat="1" ht="14.45" hidden="1" customHeight="1">
      <c r="B37" s="32"/>
      <c r="E37" s="27" t="s">
        <v>47</v>
      </c>
      <c r="F37" s="83">
        <f>ROUND((SUM(BI87:BI116)),  2)</f>
        <v>0</v>
      </c>
      <c r="I37" s="93">
        <v>0</v>
      </c>
      <c r="J37" s="83">
        <f>0</f>
        <v>0</v>
      </c>
      <c r="L37" s="32"/>
    </row>
    <row r="38" spans="2:12" s="1" customFormat="1" ht="6.95" customHeight="1">
      <c r="B38" s="32"/>
      <c r="L38" s="32"/>
    </row>
    <row r="39" spans="2:12" s="1" customFormat="1" ht="25.35" customHeight="1">
      <c r="B39" s="32"/>
      <c r="C39" s="94"/>
      <c r="D39" s="95" t="s">
        <v>48</v>
      </c>
      <c r="E39" s="54"/>
      <c r="F39" s="54"/>
      <c r="G39" s="96" t="s">
        <v>49</v>
      </c>
      <c r="H39" s="97" t="s">
        <v>50</v>
      </c>
      <c r="I39" s="54"/>
      <c r="J39" s="98">
        <f>SUM(J30:J37)</f>
        <v>0</v>
      </c>
      <c r="K39" s="99"/>
      <c r="L39" s="32"/>
    </row>
    <row r="40" spans="2:12" s="1" customFormat="1" ht="14.45" customHeight="1">
      <c r="B40" s="41"/>
      <c r="C40" s="42"/>
      <c r="D40" s="42"/>
      <c r="E40" s="42"/>
      <c r="F40" s="42"/>
      <c r="G40" s="42"/>
      <c r="H40" s="42"/>
      <c r="I40" s="42"/>
      <c r="J40" s="42"/>
      <c r="K40" s="42"/>
      <c r="L40" s="32"/>
    </row>
    <row r="44" spans="2:12" s="1" customFormat="1" ht="6.95" customHeight="1">
      <c r="B44" s="43"/>
      <c r="C44" s="44"/>
      <c r="D44" s="44"/>
      <c r="E44" s="44"/>
      <c r="F44" s="44"/>
      <c r="G44" s="44"/>
      <c r="H44" s="44"/>
      <c r="I44" s="44"/>
      <c r="J44" s="44"/>
      <c r="K44" s="44"/>
      <c r="L44" s="32"/>
    </row>
    <row r="45" spans="2:12" s="1" customFormat="1" ht="24.95" customHeight="1">
      <c r="B45" s="32"/>
      <c r="C45" s="21" t="s">
        <v>114</v>
      </c>
      <c r="L45" s="32"/>
    </row>
    <row r="46" spans="2:12" s="1" customFormat="1" ht="6.95" customHeight="1">
      <c r="B46" s="32"/>
      <c r="L46" s="32"/>
    </row>
    <row r="47" spans="2:12" s="1" customFormat="1" ht="12" customHeight="1">
      <c r="B47" s="32"/>
      <c r="C47" s="27" t="s">
        <v>16</v>
      </c>
      <c r="L47" s="32"/>
    </row>
    <row r="48" spans="2:12" s="1" customFormat="1" ht="16.5" customHeight="1">
      <c r="B48" s="32"/>
      <c r="E48" s="318" t="str">
        <f>E7</f>
        <v>Menza pro studenty a zaměstnance v budově MFF UK - Malostranské náměstí</v>
      </c>
      <c r="F48" s="319"/>
      <c r="G48" s="319"/>
      <c r="H48" s="319"/>
      <c r="L48" s="32"/>
    </row>
    <row r="49" spans="2:47" s="1" customFormat="1" ht="12" customHeight="1">
      <c r="B49" s="32"/>
      <c r="C49" s="27" t="s">
        <v>112</v>
      </c>
      <c r="L49" s="32"/>
    </row>
    <row r="50" spans="2:47" s="1" customFormat="1" ht="16.5" customHeight="1">
      <c r="B50" s="32"/>
      <c r="E50" s="282" t="str">
        <f>E9</f>
        <v>VRN - Vedlejší rozpočtové náklady</v>
      </c>
      <c r="F50" s="320"/>
      <c r="G50" s="320"/>
      <c r="H50" s="320"/>
      <c r="L50" s="32"/>
    </row>
    <row r="51" spans="2:47" s="1" customFormat="1" ht="6.95" customHeight="1">
      <c r="B51" s="32"/>
      <c r="L51" s="32"/>
    </row>
    <row r="52" spans="2:47" s="1" customFormat="1" ht="12" customHeight="1">
      <c r="B52" s="32"/>
      <c r="C52" s="27" t="s">
        <v>21</v>
      </c>
      <c r="F52" s="25" t="str">
        <f>F12</f>
        <v>Malostranské náměstí</v>
      </c>
      <c r="I52" s="27" t="s">
        <v>23</v>
      </c>
      <c r="J52" s="49" t="str">
        <f>IF(J12="","",J12)</f>
        <v>29. 4. 2024</v>
      </c>
      <c r="L52" s="32"/>
    </row>
    <row r="53" spans="2:47" s="1" customFormat="1" ht="6.95" customHeight="1">
      <c r="B53" s="32"/>
      <c r="L53" s="32"/>
    </row>
    <row r="54" spans="2:47" s="1" customFormat="1" ht="15.2" customHeight="1">
      <c r="B54" s="32"/>
      <c r="C54" s="27" t="s">
        <v>25</v>
      </c>
      <c r="F54" s="25" t="str">
        <f>E15</f>
        <v>Univerzita Karlova</v>
      </c>
      <c r="I54" s="27" t="s">
        <v>31</v>
      </c>
      <c r="J54" s="30" t="str">
        <f>E21</f>
        <v>ISONOE INVEST a.s.</v>
      </c>
      <c r="L54" s="32"/>
    </row>
    <row r="55" spans="2:47" s="1" customFormat="1" ht="15.2" customHeight="1">
      <c r="B55" s="32"/>
      <c r="C55" s="27" t="s">
        <v>29</v>
      </c>
      <c r="F55" s="25" t="str">
        <f>IF(E18="","",E18)</f>
        <v>Vyplň údaj</v>
      </c>
      <c r="I55" s="27" t="s">
        <v>34</v>
      </c>
      <c r="J55" s="30" t="str">
        <f>E24</f>
        <v>Jaroslav Kudláček</v>
      </c>
      <c r="L55" s="32"/>
    </row>
    <row r="56" spans="2:47" s="1" customFormat="1" ht="10.35" customHeight="1">
      <c r="B56" s="32"/>
      <c r="L56" s="32"/>
    </row>
    <row r="57" spans="2:47" s="1" customFormat="1" ht="29.25" customHeight="1">
      <c r="B57" s="32"/>
      <c r="C57" s="100" t="s">
        <v>115</v>
      </c>
      <c r="D57" s="94"/>
      <c r="E57" s="94"/>
      <c r="F57" s="94"/>
      <c r="G57" s="94"/>
      <c r="H57" s="94"/>
      <c r="I57" s="94"/>
      <c r="J57" s="101" t="s">
        <v>116</v>
      </c>
      <c r="K57" s="94"/>
      <c r="L57" s="32"/>
    </row>
    <row r="58" spans="2:47" s="1" customFormat="1" ht="10.35" customHeight="1">
      <c r="B58" s="32"/>
      <c r="L58" s="32"/>
    </row>
    <row r="59" spans="2:47" s="1" customFormat="1" ht="22.9" customHeight="1">
      <c r="B59" s="32"/>
      <c r="C59" s="102" t="s">
        <v>70</v>
      </c>
      <c r="J59" s="63">
        <f>J87</f>
        <v>0</v>
      </c>
      <c r="L59" s="32"/>
      <c r="AU59" s="17" t="s">
        <v>117</v>
      </c>
    </row>
    <row r="60" spans="2:47" s="8" customFormat="1" ht="24.95" customHeight="1">
      <c r="B60" s="103"/>
      <c r="D60" s="104" t="s">
        <v>1347</v>
      </c>
      <c r="E60" s="105"/>
      <c r="F60" s="105"/>
      <c r="G60" s="105"/>
      <c r="H60" s="105"/>
      <c r="I60" s="105"/>
      <c r="J60" s="106">
        <f>J88</f>
        <v>0</v>
      </c>
      <c r="L60" s="103"/>
    </row>
    <row r="61" spans="2:47" s="9" customFormat="1" ht="19.899999999999999" customHeight="1">
      <c r="B61" s="107"/>
      <c r="D61" s="108" t="s">
        <v>1348</v>
      </c>
      <c r="E61" s="109"/>
      <c r="F61" s="109"/>
      <c r="G61" s="109"/>
      <c r="H61" s="109"/>
      <c r="I61" s="109"/>
      <c r="J61" s="110">
        <f>J89</f>
        <v>0</v>
      </c>
      <c r="L61" s="107"/>
    </row>
    <row r="62" spans="2:47" s="9" customFormat="1" ht="19.899999999999999" customHeight="1">
      <c r="B62" s="107"/>
      <c r="D62" s="108" t="s">
        <v>1349</v>
      </c>
      <c r="E62" s="109"/>
      <c r="F62" s="109"/>
      <c r="G62" s="109"/>
      <c r="H62" s="109"/>
      <c r="I62" s="109"/>
      <c r="J62" s="110">
        <f>J94</f>
        <v>0</v>
      </c>
      <c r="L62" s="107"/>
    </row>
    <row r="63" spans="2:47" s="9" customFormat="1" ht="19.899999999999999" customHeight="1">
      <c r="B63" s="107"/>
      <c r="D63" s="108" t="s">
        <v>1350</v>
      </c>
      <c r="E63" s="109"/>
      <c r="F63" s="109"/>
      <c r="G63" s="109"/>
      <c r="H63" s="109"/>
      <c r="I63" s="109"/>
      <c r="J63" s="110">
        <f>J97</f>
        <v>0</v>
      </c>
      <c r="L63" s="107"/>
    </row>
    <row r="64" spans="2:47" s="9" customFormat="1" ht="19.899999999999999" customHeight="1">
      <c r="B64" s="107"/>
      <c r="D64" s="108" t="s">
        <v>1351</v>
      </c>
      <c r="E64" s="109"/>
      <c r="F64" s="109"/>
      <c r="G64" s="109"/>
      <c r="H64" s="109"/>
      <c r="I64" s="109"/>
      <c r="J64" s="110">
        <f>J106</f>
        <v>0</v>
      </c>
      <c r="L64" s="107"/>
    </row>
    <row r="65" spans="2:12" s="9" customFormat="1" ht="19.899999999999999" customHeight="1">
      <c r="B65" s="107"/>
      <c r="D65" s="108" t="s">
        <v>1352</v>
      </c>
      <c r="E65" s="109"/>
      <c r="F65" s="109"/>
      <c r="G65" s="109"/>
      <c r="H65" s="109"/>
      <c r="I65" s="109"/>
      <c r="J65" s="110">
        <f>J108</f>
        <v>0</v>
      </c>
      <c r="L65" s="107"/>
    </row>
    <row r="66" spans="2:12" s="9" customFormat="1" ht="19.899999999999999" customHeight="1">
      <c r="B66" s="107"/>
      <c r="D66" s="108" t="s">
        <v>1353</v>
      </c>
      <c r="E66" s="109"/>
      <c r="F66" s="109"/>
      <c r="G66" s="109"/>
      <c r="H66" s="109"/>
      <c r="I66" s="109"/>
      <c r="J66" s="110">
        <f>J112</f>
        <v>0</v>
      </c>
      <c r="L66" s="107"/>
    </row>
    <row r="67" spans="2:12" s="9" customFormat="1" ht="19.899999999999999" customHeight="1">
      <c r="B67" s="107"/>
      <c r="D67" s="108" t="s">
        <v>1354</v>
      </c>
      <c r="E67" s="109"/>
      <c r="F67" s="109"/>
      <c r="G67" s="109"/>
      <c r="H67" s="109"/>
      <c r="I67" s="109"/>
      <c r="J67" s="110">
        <f>J114</f>
        <v>0</v>
      </c>
      <c r="L67" s="107"/>
    </row>
    <row r="68" spans="2:12" s="1" customFormat="1" ht="21.75" customHeight="1">
      <c r="B68" s="32"/>
      <c r="L68" s="32"/>
    </row>
    <row r="69" spans="2:12" s="1" customFormat="1" ht="6.95" customHeight="1">
      <c r="B69" s="41"/>
      <c r="C69" s="42"/>
      <c r="D69" s="42"/>
      <c r="E69" s="42"/>
      <c r="F69" s="42"/>
      <c r="G69" s="42"/>
      <c r="H69" s="42"/>
      <c r="I69" s="42"/>
      <c r="J69" s="42"/>
      <c r="K69" s="42"/>
      <c r="L69" s="32"/>
    </row>
    <row r="73" spans="2:12" s="1" customFormat="1" ht="6.95" customHeight="1">
      <c r="B73" s="43"/>
      <c r="C73" s="44"/>
      <c r="D73" s="44"/>
      <c r="E73" s="44"/>
      <c r="F73" s="44"/>
      <c r="G73" s="44"/>
      <c r="H73" s="44"/>
      <c r="I73" s="44"/>
      <c r="J73" s="44"/>
      <c r="K73" s="44"/>
      <c r="L73" s="32"/>
    </row>
    <row r="74" spans="2:12" s="1" customFormat="1" ht="24.95" customHeight="1">
      <c r="B74" s="32"/>
      <c r="C74" s="21" t="s">
        <v>130</v>
      </c>
      <c r="L74" s="32"/>
    </row>
    <row r="75" spans="2:12" s="1" customFormat="1" ht="6.95" customHeight="1">
      <c r="B75" s="32"/>
      <c r="L75" s="32"/>
    </row>
    <row r="76" spans="2:12" s="1" customFormat="1" ht="12" customHeight="1">
      <c r="B76" s="32"/>
      <c r="C76" s="27" t="s">
        <v>16</v>
      </c>
      <c r="L76" s="32"/>
    </row>
    <row r="77" spans="2:12" s="1" customFormat="1" ht="16.5" customHeight="1">
      <c r="B77" s="32"/>
      <c r="E77" s="318" t="str">
        <f>E7</f>
        <v>Menza pro studenty a zaměstnance v budově MFF UK - Malostranské náměstí</v>
      </c>
      <c r="F77" s="319"/>
      <c r="G77" s="319"/>
      <c r="H77" s="319"/>
      <c r="L77" s="32"/>
    </row>
    <row r="78" spans="2:12" s="1" customFormat="1" ht="12" customHeight="1">
      <c r="B78" s="32"/>
      <c r="C78" s="27" t="s">
        <v>112</v>
      </c>
      <c r="L78" s="32"/>
    </row>
    <row r="79" spans="2:12" s="1" customFormat="1" ht="16.5" customHeight="1">
      <c r="B79" s="32"/>
      <c r="E79" s="282" t="str">
        <f>E9</f>
        <v>VRN - Vedlejší rozpočtové náklady</v>
      </c>
      <c r="F79" s="320"/>
      <c r="G79" s="320"/>
      <c r="H79" s="320"/>
      <c r="L79" s="32"/>
    </row>
    <row r="80" spans="2:12" s="1" customFormat="1" ht="6.95" customHeight="1">
      <c r="B80" s="32"/>
      <c r="L80" s="32"/>
    </row>
    <row r="81" spans="2:65" s="1" customFormat="1" ht="12" customHeight="1">
      <c r="B81" s="32"/>
      <c r="C81" s="27" t="s">
        <v>21</v>
      </c>
      <c r="F81" s="25" t="str">
        <f>F12</f>
        <v>Malostranské náměstí</v>
      </c>
      <c r="I81" s="27" t="s">
        <v>23</v>
      </c>
      <c r="J81" s="49" t="str">
        <f>IF(J12="","",J12)</f>
        <v>29. 4. 2024</v>
      </c>
      <c r="L81" s="32"/>
    </row>
    <row r="82" spans="2:65" s="1" customFormat="1" ht="6.95" customHeight="1">
      <c r="B82" s="32"/>
      <c r="L82" s="32"/>
    </row>
    <row r="83" spans="2:65" s="1" customFormat="1" ht="15.2" customHeight="1">
      <c r="B83" s="32"/>
      <c r="C83" s="27" t="s">
        <v>25</v>
      </c>
      <c r="F83" s="25" t="str">
        <f>E15</f>
        <v>Univerzita Karlova</v>
      </c>
      <c r="I83" s="27" t="s">
        <v>31</v>
      </c>
      <c r="J83" s="30" t="str">
        <f>E21</f>
        <v>ISONOE INVEST a.s.</v>
      </c>
      <c r="L83" s="32"/>
    </row>
    <row r="84" spans="2:65" s="1" customFormat="1" ht="15.2" customHeight="1">
      <c r="B84" s="32"/>
      <c r="C84" s="27" t="s">
        <v>29</v>
      </c>
      <c r="F84" s="25" t="str">
        <f>IF(E18="","",E18)</f>
        <v>Vyplň údaj</v>
      </c>
      <c r="I84" s="27" t="s">
        <v>34</v>
      </c>
      <c r="J84" s="30" t="str">
        <f>E24</f>
        <v>Jaroslav Kudláček</v>
      </c>
      <c r="L84" s="32"/>
    </row>
    <row r="85" spans="2:65" s="1" customFormat="1" ht="10.35" customHeight="1">
      <c r="B85" s="32"/>
      <c r="L85" s="32"/>
    </row>
    <row r="86" spans="2:65" s="10" customFormat="1" ht="29.25" customHeight="1">
      <c r="B86" s="111"/>
      <c r="C86" s="112" t="s">
        <v>131</v>
      </c>
      <c r="D86" s="113" t="s">
        <v>57</v>
      </c>
      <c r="E86" s="113" t="s">
        <v>53</v>
      </c>
      <c r="F86" s="113" t="s">
        <v>54</v>
      </c>
      <c r="G86" s="113" t="s">
        <v>132</v>
      </c>
      <c r="H86" s="113" t="s">
        <v>133</v>
      </c>
      <c r="I86" s="113" t="s">
        <v>134</v>
      </c>
      <c r="J86" s="113" t="s">
        <v>116</v>
      </c>
      <c r="K86" s="114" t="s">
        <v>135</v>
      </c>
      <c r="L86" s="111"/>
      <c r="M86" s="56" t="s">
        <v>19</v>
      </c>
      <c r="N86" s="57" t="s">
        <v>42</v>
      </c>
      <c r="O86" s="57" t="s">
        <v>136</v>
      </c>
      <c r="P86" s="57" t="s">
        <v>137</v>
      </c>
      <c r="Q86" s="57" t="s">
        <v>138</v>
      </c>
      <c r="R86" s="57" t="s">
        <v>139</v>
      </c>
      <c r="S86" s="57" t="s">
        <v>140</v>
      </c>
      <c r="T86" s="58" t="s">
        <v>141</v>
      </c>
    </row>
    <row r="87" spans="2:65" s="1" customFormat="1" ht="22.9" customHeight="1">
      <c r="B87" s="32"/>
      <c r="C87" s="61" t="s">
        <v>142</v>
      </c>
      <c r="J87" s="115">
        <f>BK87</f>
        <v>0</v>
      </c>
      <c r="L87" s="32"/>
      <c r="M87" s="59"/>
      <c r="N87" s="50"/>
      <c r="O87" s="50"/>
      <c r="P87" s="116">
        <f>P88</f>
        <v>0</v>
      </c>
      <c r="Q87" s="50"/>
      <c r="R87" s="116">
        <f>R88</f>
        <v>0</v>
      </c>
      <c r="S87" s="50"/>
      <c r="T87" s="117">
        <f>T88</f>
        <v>0</v>
      </c>
      <c r="AT87" s="17" t="s">
        <v>71</v>
      </c>
      <c r="AU87" s="17" t="s">
        <v>117</v>
      </c>
      <c r="BK87" s="118">
        <f>BK88</f>
        <v>0</v>
      </c>
    </row>
    <row r="88" spans="2:65" s="11" customFormat="1" ht="25.9" customHeight="1">
      <c r="B88" s="119"/>
      <c r="D88" s="120" t="s">
        <v>71</v>
      </c>
      <c r="E88" s="121" t="s">
        <v>108</v>
      </c>
      <c r="F88" s="121" t="s">
        <v>109</v>
      </c>
      <c r="I88" s="122"/>
      <c r="J88" s="123">
        <f>BK88</f>
        <v>0</v>
      </c>
      <c r="L88" s="119"/>
      <c r="M88" s="124"/>
      <c r="P88" s="125">
        <f>P89+P94+P97+P106+P108+P112+P114</f>
        <v>0</v>
      </c>
      <c r="R88" s="125">
        <f>R89+R94+R97+R106+R108+R112+R114</f>
        <v>0</v>
      </c>
      <c r="T88" s="126">
        <f>T89+T94+T97+T106+T108+T112+T114</f>
        <v>0</v>
      </c>
      <c r="AR88" s="120" t="s">
        <v>178</v>
      </c>
      <c r="AT88" s="127" t="s">
        <v>71</v>
      </c>
      <c r="AU88" s="127" t="s">
        <v>72</v>
      </c>
      <c r="AY88" s="120" t="s">
        <v>145</v>
      </c>
      <c r="BK88" s="128">
        <f>BK89+BK94+BK97+BK106+BK108+BK112+BK114</f>
        <v>0</v>
      </c>
    </row>
    <row r="89" spans="2:65" s="11" customFormat="1" ht="22.9" customHeight="1">
      <c r="B89" s="119"/>
      <c r="D89" s="120" t="s">
        <v>71</v>
      </c>
      <c r="E89" s="129" t="s">
        <v>1355</v>
      </c>
      <c r="F89" s="129" t="s">
        <v>1356</v>
      </c>
      <c r="I89" s="122"/>
      <c r="J89" s="130">
        <f>BK89</f>
        <v>0</v>
      </c>
      <c r="L89" s="119"/>
      <c r="M89" s="124"/>
      <c r="P89" s="125">
        <f>SUM(P90:P93)</f>
        <v>0</v>
      </c>
      <c r="R89" s="125">
        <f>SUM(R90:R93)</f>
        <v>0</v>
      </c>
      <c r="T89" s="126">
        <f>SUM(T90:T93)</f>
        <v>0</v>
      </c>
      <c r="AR89" s="120" t="s">
        <v>178</v>
      </c>
      <c r="AT89" s="127" t="s">
        <v>71</v>
      </c>
      <c r="AU89" s="127" t="s">
        <v>80</v>
      </c>
      <c r="AY89" s="120" t="s">
        <v>145</v>
      </c>
      <c r="BK89" s="128">
        <f>SUM(BK90:BK93)</f>
        <v>0</v>
      </c>
    </row>
    <row r="90" spans="2:65" s="1" customFormat="1" ht="16.5" customHeight="1">
      <c r="B90" s="32"/>
      <c r="C90" s="131" t="s">
        <v>80</v>
      </c>
      <c r="D90" s="131" t="s">
        <v>148</v>
      </c>
      <c r="E90" s="132" t="s">
        <v>1357</v>
      </c>
      <c r="F90" s="133" t="s">
        <v>1358</v>
      </c>
      <c r="G90" s="134" t="s">
        <v>788</v>
      </c>
      <c r="H90" s="135">
        <v>1</v>
      </c>
      <c r="I90" s="136"/>
      <c r="J90" s="137">
        <f>ROUND(I90*H90,2)</f>
        <v>0</v>
      </c>
      <c r="K90" s="133" t="s">
        <v>152</v>
      </c>
      <c r="L90" s="32"/>
      <c r="M90" s="138" t="s">
        <v>19</v>
      </c>
      <c r="N90" s="139" t="s">
        <v>43</v>
      </c>
      <c r="P90" s="140">
        <f>O90*H90</f>
        <v>0</v>
      </c>
      <c r="Q90" s="140">
        <v>0</v>
      </c>
      <c r="R90" s="140">
        <f>Q90*H90</f>
        <v>0</v>
      </c>
      <c r="S90" s="140">
        <v>0</v>
      </c>
      <c r="T90" s="141">
        <f>S90*H90</f>
        <v>0</v>
      </c>
      <c r="AR90" s="142" t="s">
        <v>1359</v>
      </c>
      <c r="AT90" s="142" t="s">
        <v>148</v>
      </c>
      <c r="AU90" s="142" t="s">
        <v>82</v>
      </c>
      <c r="AY90" s="17" t="s">
        <v>145</v>
      </c>
      <c r="BE90" s="143">
        <f>IF(N90="základní",J90,0)</f>
        <v>0</v>
      </c>
      <c r="BF90" s="143">
        <f>IF(N90="snížená",J90,0)</f>
        <v>0</v>
      </c>
      <c r="BG90" s="143">
        <f>IF(N90="zákl. přenesená",J90,0)</f>
        <v>0</v>
      </c>
      <c r="BH90" s="143">
        <f>IF(N90="sníž. přenesená",J90,0)</f>
        <v>0</v>
      </c>
      <c r="BI90" s="143">
        <f>IF(N90="nulová",J90,0)</f>
        <v>0</v>
      </c>
      <c r="BJ90" s="17" t="s">
        <v>80</v>
      </c>
      <c r="BK90" s="143">
        <f>ROUND(I90*H90,2)</f>
        <v>0</v>
      </c>
      <c r="BL90" s="17" t="s">
        <v>1359</v>
      </c>
      <c r="BM90" s="142" t="s">
        <v>1360</v>
      </c>
    </row>
    <row r="91" spans="2:65" s="1" customFormat="1" ht="11.25">
      <c r="B91" s="32"/>
      <c r="D91" s="144" t="s">
        <v>155</v>
      </c>
      <c r="F91" s="145" t="s">
        <v>1361</v>
      </c>
      <c r="I91" s="146"/>
      <c r="L91" s="32"/>
      <c r="M91" s="147"/>
      <c r="T91" s="53"/>
      <c r="AT91" s="17" t="s">
        <v>155</v>
      </c>
      <c r="AU91" s="17" t="s">
        <v>82</v>
      </c>
    </row>
    <row r="92" spans="2:65" s="1" customFormat="1" ht="24.2" customHeight="1">
      <c r="B92" s="32"/>
      <c r="C92" s="131" t="s">
        <v>82</v>
      </c>
      <c r="D92" s="131" t="s">
        <v>148</v>
      </c>
      <c r="E92" s="132" t="s">
        <v>1362</v>
      </c>
      <c r="F92" s="133" t="s">
        <v>702</v>
      </c>
      <c r="G92" s="134" t="s">
        <v>1363</v>
      </c>
      <c r="H92" s="135">
        <v>1</v>
      </c>
      <c r="I92" s="136"/>
      <c r="J92" s="137">
        <f>ROUND(I92*H92,2)</f>
        <v>0</v>
      </c>
      <c r="K92" s="133" t="s">
        <v>19</v>
      </c>
      <c r="L92" s="32"/>
      <c r="M92" s="138" t="s">
        <v>19</v>
      </c>
      <c r="N92" s="139" t="s">
        <v>43</v>
      </c>
      <c r="P92" s="140">
        <f>O92*H92</f>
        <v>0</v>
      </c>
      <c r="Q92" s="140">
        <v>0</v>
      </c>
      <c r="R92" s="140">
        <f>Q92*H92</f>
        <v>0</v>
      </c>
      <c r="S92" s="140">
        <v>0</v>
      </c>
      <c r="T92" s="141">
        <f>S92*H92</f>
        <v>0</v>
      </c>
      <c r="AR92" s="142" t="s">
        <v>153</v>
      </c>
      <c r="AT92" s="142" t="s">
        <v>148</v>
      </c>
      <c r="AU92" s="142" t="s">
        <v>82</v>
      </c>
      <c r="AY92" s="17" t="s">
        <v>145</v>
      </c>
      <c r="BE92" s="143">
        <f>IF(N92="základní",J92,0)</f>
        <v>0</v>
      </c>
      <c r="BF92" s="143">
        <f>IF(N92="snížená",J92,0)</f>
        <v>0</v>
      </c>
      <c r="BG92" s="143">
        <f>IF(N92="zákl. přenesená",J92,0)</f>
        <v>0</v>
      </c>
      <c r="BH92" s="143">
        <f>IF(N92="sníž. přenesená",J92,0)</f>
        <v>0</v>
      </c>
      <c r="BI92" s="143">
        <f>IF(N92="nulová",J92,0)</f>
        <v>0</v>
      </c>
      <c r="BJ92" s="17" t="s">
        <v>80</v>
      </c>
      <c r="BK92" s="143">
        <f>ROUND(I92*H92,2)</f>
        <v>0</v>
      </c>
      <c r="BL92" s="17" t="s">
        <v>153</v>
      </c>
      <c r="BM92" s="142" t="s">
        <v>82</v>
      </c>
    </row>
    <row r="93" spans="2:65" s="1" customFormat="1" ht="24.2" customHeight="1">
      <c r="B93" s="32"/>
      <c r="C93" s="131" t="s">
        <v>167</v>
      </c>
      <c r="D93" s="131" t="s">
        <v>148</v>
      </c>
      <c r="E93" s="132" t="s">
        <v>1364</v>
      </c>
      <c r="F93" s="133" t="s">
        <v>1365</v>
      </c>
      <c r="G93" s="134" t="s">
        <v>1363</v>
      </c>
      <c r="H93" s="135">
        <v>1</v>
      </c>
      <c r="I93" s="136"/>
      <c r="J93" s="137">
        <f>ROUND(I93*H93,2)</f>
        <v>0</v>
      </c>
      <c r="K93" s="133" t="s">
        <v>19</v>
      </c>
      <c r="L93" s="32"/>
      <c r="M93" s="138" t="s">
        <v>19</v>
      </c>
      <c r="N93" s="139" t="s">
        <v>43</v>
      </c>
      <c r="P93" s="140">
        <f>O93*H93</f>
        <v>0</v>
      </c>
      <c r="Q93" s="140">
        <v>0</v>
      </c>
      <c r="R93" s="140">
        <f>Q93*H93</f>
        <v>0</v>
      </c>
      <c r="S93" s="140">
        <v>0</v>
      </c>
      <c r="T93" s="141">
        <f>S93*H93</f>
        <v>0</v>
      </c>
      <c r="AR93" s="142" t="s">
        <v>153</v>
      </c>
      <c r="AT93" s="142" t="s">
        <v>148</v>
      </c>
      <c r="AU93" s="142" t="s">
        <v>82</v>
      </c>
      <c r="AY93" s="17" t="s">
        <v>145</v>
      </c>
      <c r="BE93" s="143">
        <f>IF(N93="základní",J93,0)</f>
        <v>0</v>
      </c>
      <c r="BF93" s="143">
        <f>IF(N93="snížená",J93,0)</f>
        <v>0</v>
      </c>
      <c r="BG93" s="143">
        <f>IF(N93="zákl. přenesená",J93,0)</f>
        <v>0</v>
      </c>
      <c r="BH93" s="143">
        <f>IF(N93="sníž. přenesená",J93,0)</f>
        <v>0</v>
      </c>
      <c r="BI93" s="143">
        <f>IF(N93="nulová",J93,0)</f>
        <v>0</v>
      </c>
      <c r="BJ93" s="17" t="s">
        <v>80</v>
      </c>
      <c r="BK93" s="143">
        <f>ROUND(I93*H93,2)</f>
        <v>0</v>
      </c>
      <c r="BL93" s="17" t="s">
        <v>153</v>
      </c>
      <c r="BM93" s="142" t="s">
        <v>1366</v>
      </c>
    </row>
    <row r="94" spans="2:65" s="11" customFormat="1" ht="22.9" customHeight="1">
      <c r="B94" s="119"/>
      <c r="D94" s="120" t="s">
        <v>71</v>
      </c>
      <c r="E94" s="129" t="s">
        <v>1367</v>
      </c>
      <c r="F94" s="129" t="s">
        <v>1368</v>
      </c>
      <c r="I94" s="122"/>
      <c r="J94" s="130">
        <f>BK94</f>
        <v>0</v>
      </c>
      <c r="L94" s="119"/>
      <c r="M94" s="124"/>
      <c r="P94" s="125">
        <f>SUM(P95:P96)</f>
        <v>0</v>
      </c>
      <c r="R94" s="125">
        <f>SUM(R95:R96)</f>
        <v>0</v>
      </c>
      <c r="T94" s="126">
        <f>SUM(T95:T96)</f>
        <v>0</v>
      </c>
      <c r="AR94" s="120" t="s">
        <v>178</v>
      </c>
      <c r="AT94" s="127" t="s">
        <v>71</v>
      </c>
      <c r="AU94" s="127" t="s">
        <v>80</v>
      </c>
      <c r="AY94" s="120" t="s">
        <v>145</v>
      </c>
      <c r="BK94" s="128">
        <f>SUM(BK95:BK96)</f>
        <v>0</v>
      </c>
    </row>
    <row r="95" spans="2:65" s="1" customFormat="1" ht="24.2" customHeight="1">
      <c r="B95" s="32"/>
      <c r="C95" s="131" t="s">
        <v>153</v>
      </c>
      <c r="D95" s="131" t="s">
        <v>148</v>
      </c>
      <c r="E95" s="132" t="s">
        <v>1369</v>
      </c>
      <c r="F95" s="133" t="s">
        <v>1370</v>
      </c>
      <c r="G95" s="134" t="s">
        <v>1363</v>
      </c>
      <c r="H95" s="135">
        <v>1</v>
      </c>
      <c r="I95" s="136"/>
      <c r="J95" s="137">
        <f>ROUND(I95*H95,2)</f>
        <v>0</v>
      </c>
      <c r="K95" s="133" t="s">
        <v>19</v>
      </c>
      <c r="L95" s="32"/>
      <c r="M95" s="138" t="s">
        <v>19</v>
      </c>
      <c r="N95" s="139" t="s">
        <v>43</v>
      </c>
      <c r="P95" s="140">
        <f>O95*H95</f>
        <v>0</v>
      </c>
      <c r="Q95" s="140">
        <v>0</v>
      </c>
      <c r="R95" s="140">
        <f>Q95*H95</f>
        <v>0</v>
      </c>
      <c r="S95" s="140">
        <v>0</v>
      </c>
      <c r="T95" s="141">
        <f>S95*H95</f>
        <v>0</v>
      </c>
      <c r="AR95" s="142" t="s">
        <v>153</v>
      </c>
      <c r="AT95" s="142" t="s">
        <v>148</v>
      </c>
      <c r="AU95" s="142" t="s">
        <v>82</v>
      </c>
      <c r="AY95" s="17" t="s">
        <v>145</v>
      </c>
      <c r="BE95" s="143">
        <f>IF(N95="základní",J95,0)</f>
        <v>0</v>
      </c>
      <c r="BF95" s="143">
        <f>IF(N95="snížená",J95,0)</f>
        <v>0</v>
      </c>
      <c r="BG95" s="143">
        <f>IF(N95="zákl. přenesená",J95,0)</f>
        <v>0</v>
      </c>
      <c r="BH95" s="143">
        <f>IF(N95="sníž. přenesená",J95,0)</f>
        <v>0</v>
      </c>
      <c r="BI95" s="143">
        <f>IF(N95="nulová",J95,0)</f>
        <v>0</v>
      </c>
      <c r="BJ95" s="17" t="s">
        <v>80</v>
      </c>
      <c r="BK95" s="143">
        <f>ROUND(I95*H95,2)</f>
        <v>0</v>
      </c>
      <c r="BL95" s="17" t="s">
        <v>153</v>
      </c>
      <c r="BM95" s="142" t="s">
        <v>153</v>
      </c>
    </row>
    <row r="96" spans="2:65" s="1" customFormat="1" ht="37.9" customHeight="1">
      <c r="B96" s="32"/>
      <c r="C96" s="131" t="s">
        <v>178</v>
      </c>
      <c r="D96" s="131" t="s">
        <v>148</v>
      </c>
      <c r="E96" s="132" t="s">
        <v>1371</v>
      </c>
      <c r="F96" s="133" t="s">
        <v>1372</v>
      </c>
      <c r="G96" s="134" t="s">
        <v>286</v>
      </c>
      <c r="H96" s="135">
        <v>1</v>
      </c>
      <c r="I96" s="136"/>
      <c r="J96" s="137">
        <f>ROUND(I96*H96,2)</f>
        <v>0</v>
      </c>
      <c r="K96" s="133" t="s">
        <v>19</v>
      </c>
      <c r="L96" s="32"/>
      <c r="M96" s="138" t="s">
        <v>19</v>
      </c>
      <c r="N96" s="139" t="s">
        <v>43</v>
      </c>
      <c r="P96" s="140">
        <f>O96*H96</f>
        <v>0</v>
      </c>
      <c r="Q96" s="140">
        <v>0</v>
      </c>
      <c r="R96" s="140">
        <f>Q96*H96</f>
        <v>0</v>
      </c>
      <c r="S96" s="140">
        <v>0</v>
      </c>
      <c r="T96" s="141">
        <f>S96*H96</f>
        <v>0</v>
      </c>
      <c r="AR96" s="142" t="s">
        <v>153</v>
      </c>
      <c r="AT96" s="142" t="s">
        <v>148</v>
      </c>
      <c r="AU96" s="142" t="s">
        <v>82</v>
      </c>
      <c r="AY96" s="17" t="s">
        <v>145</v>
      </c>
      <c r="BE96" s="143">
        <f>IF(N96="základní",J96,0)</f>
        <v>0</v>
      </c>
      <c r="BF96" s="143">
        <f>IF(N96="snížená",J96,0)</f>
        <v>0</v>
      </c>
      <c r="BG96" s="143">
        <f>IF(N96="zákl. přenesená",J96,0)</f>
        <v>0</v>
      </c>
      <c r="BH96" s="143">
        <f>IF(N96="sníž. přenesená",J96,0)</f>
        <v>0</v>
      </c>
      <c r="BI96" s="143">
        <f>IF(N96="nulová",J96,0)</f>
        <v>0</v>
      </c>
      <c r="BJ96" s="17" t="s">
        <v>80</v>
      </c>
      <c r="BK96" s="143">
        <f>ROUND(I96*H96,2)</f>
        <v>0</v>
      </c>
      <c r="BL96" s="17" t="s">
        <v>153</v>
      </c>
      <c r="BM96" s="142" t="s">
        <v>1373</v>
      </c>
    </row>
    <row r="97" spans="2:65" s="11" customFormat="1" ht="22.9" customHeight="1">
      <c r="B97" s="119"/>
      <c r="D97" s="120" t="s">
        <v>71</v>
      </c>
      <c r="E97" s="129" t="s">
        <v>1374</v>
      </c>
      <c r="F97" s="129" t="s">
        <v>1375</v>
      </c>
      <c r="I97" s="122"/>
      <c r="J97" s="130">
        <f>BK97</f>
        <v>0</v>
      </c>
      <c r="L97" s="119"/>
      <c r="M97" s="124"/>
      <c r="P97" s="125">
        <f>SUM(P98:P105)</f>
        <v>0</v>
      </c>
      <c r="R97" s="125">
        <f>SUM(R98:R105)</f>
        <v>0</v>
      </c>
      <c r="T97" s="126">
        <f>SUM(T98:T105)</f>
        <v>0</v>
      </c>
      <c r="AR97" s="120" t="s">
        <v>178</v>
      </c>
      <c r="AT97" s="127" t="s">
        <v>71</v>
      </c>
      <c r="AU97" s="127" t="s">
        <v>80</v>
      </c>
      <c r="AY97" s="120" t="s">
        <v>145</v>
      </c>
      <c r="BK97" s="128">
        <f>SUM(BK98:BK105)</f>
        <v>0</v>
      </c>
    </row>
    <row r="98" spans="2:65" s="1" customFormat="1" ht="16.5" customHeight="1">
      <c r="B98" s="32"/>
      <c r="C98" s="131" t="s">
        <v>146</v>
      </c>
      <c r="D98" s="131" t="s">
        <v>148</v>
      </c>
      <c r="E98" s="132" t="s">
        <v>1376</v>
      </c>
      <c r="F98" s="133" t="s">
        <v>1375</v>
      </c>
      <c r="G98" s="134" t="s">
        <v>286</v>
      </c>
      <c r="H98" s="135">
        <v>1</v>
      </c>
      <c r="I98" s="136"/>
      <c r="J98" s="137">
        <f t="shared" ref="J98:J105" si="0">ROUND(I98*H98,2)</f>
        <v>0</v>
      </c>
      <c r="K98" s="133" t="s">
        <v>19</v>
      </c>
      <c r="L98" s="32"/>
      <c r="M98" s="138" t="s">
        <v>19</v>
      </c>
      <c r="N98" s="139" t="s">
        <v>43</v>
      </c>
      <c r="P98" s="140">
        <f t="shared" ref="P98:P105" si="1">O98*H98</f>
        <v>0</v>
      </c>
      <c r="Q98" s="140">
        <v>0</v>
      </c>
      <c r="R98" s="140">
        <f t="shared" ref="R98:R105" si="2">Q98*H98</f>
        <v>0</v>
      </c>
      <c r="S98" s="140">
        <v>0</v>
      </c>
      <c r="T98" s="141">
        <f t="shared" ref="T98:T105" si="3">S98*H98</f>
        <v>0</v>
      </c>
      <c r="AR98" s="142" t="s">
        <v>1359</v>
      </c>
      <c r="AT98" s="142" t="s">
        <v>148</v>
      </c>
      <c r="AU98" s="142" t="s">
        <v>82</v>
      </c>
      <c r="AY98" s="17" t="s">
        <v>145</v>
      </c>
      <c r="BE98" s="143">
        <f t="shared" ref="BE98:BE105" si="4">IF(N98="základní",J98,0)</f>
        <v>0</v>
      </c>
      <c r="BF98" s="143">
        <f t="shared" ref="BF98:BF105" si="5">IF(N98="snížená",J98,0)</f>
        <v>0</v>
      </c>
      <c r="BG98" s="143">
        <f t="shared" ref="BG98:BG105" si="6">IF(N98="zákl. přenesená",J98,0)</f>
        <v>0</v>
      </c>
      <c r="BH98" s="143">
        <f t="shared" ref="BH98:BH105" si="7">IF(N98="sníž. přenesená",J98,0)</f>
        <v>0</v>
      </c>
      <c r="BI98" s="143">
        <f t="shared" ref="BI98:BI105" si="8">IF(N98="nulová",J98,0)</f>
        <v>0</v>
      </c>
      <c r="BJ98" s="17" t="s">
        <v>80</v>
      </c>
      <c r="BK98" s="143">
        <f t="shared" ref="BK98:BK105" si="9">ROUND(I98*H98,2)</f>
        <v>0</v>
      </c>
      <c r="BL98" s="17" t="s">
        <v>1359</v>
      </c>
      <c r="BM98" s="142" t="s">
        <v>1377</v>
      </c>
    </row>
    <row r="99" spans="2:65" s="1" customFormat="1" ht="16.5" customHeight="1">
      <c r="B99" s="32"/>
      <c r="C99" s="131" t="s">
        <v>194</v>
      </c>
      <c r="D99" s="131" t="s">
        <v>148</v>
      </c>
      <c r="E99" s="132" t="s">
        <v>1378</v>
      </c>
      <c r="F99" s="133" t="s">
        <v>1379</v>
      </c>
      <c r="G99" s="134" t="s">
        <v>286</v>
      </c>
      <c r="H99" s="135">
        <v>1</v>
      </c>
      <c r="I99" s="136"/>
      <c r="J99" s="137">
        <f t="shared" si="0"/>
        <v>0</v>
      </c>
      <c r="K99" s="133" t="s">
        <v>19</v>
      </c>
      <c r="L99" s="32"/>
      <c r="M99" s="138" t="s">
        <v>19</v>
      </c>
      <c r="N99" s="139" t="s">
        <v>43</v>
      </c>
      <c r="P99" s="140">
        <f t="shared" si="1"/>
        <v>0</v>
      </c>
      <c r="Q99" s="140">
        <v>0</v>
      </c>
      <c r="R99" s="140">
        <f t="shared" si="2"/>
        <v>0</v>
      </c>
      <c r="S99" s="140">
        <v>0</v>
      </c>
      <c r="T99" s="141">
        <f t="shared" si="3"/>
        <v>0</v>
      </c>
      <c r="AR99" s="142" t="s">
        <v>153</v>
      </c>
      <c r="AT99" s="142" t="s">
        <v>148</v>
      </c>
      <c r="AU99" s="142" t="s">
        <v>82</v>
      </c>
      <c r="AY99" s="17" t="s">
        <v>145</v>
      </c>
      <c r="BE99" s="143">
        <f t="shared" si="4"/>
        <v>0</v>
      </c>
      <c r="BF99" s="143">
        <f t="shared" si="5"/>
        <v>0</v>
      </c>
      <c r="BG99" s="143">
        <f t="shared" si="6"/>
        <v>0</v>
      </c>
      <c r="BH99" s="143">
        <f t="shared" si="7"/>
        <v>0</v>
      </c>
      <c r="BI99" s="143">
        <f t="shared" si="8"/>
        <v>0</v>
      </c>
      <c r="BJ99" s="17" t="s">
        <v>80</v>
      </c>
      <c r="BK99" s="143">
        <f t="shared" si="9"/>
        <v>0</v>
      </c>
      <c r="BL99" s="17" t="s">
        <v>153</v>
      </c>
      <c r="BM99" s="142" t="s">
        <v>1380</v>
      </c>
    </row>
    <row r="100" spans="2:65" s="1" customFormat="1" ht="24.2" customHeight="1">
      <c r="B100" s="32"/>
      <c r="C100" s="131" t="s">
        <v>199</v>
      </c>
      <c r="D100" s="131" t="s">
        <v>148</v>
      </c>
      <c r="E100" s="132" t="s">
        <v>1381</v>
      </c>
      <c r="F100" s="133" t="s">
        <v>1382</v>
      </c>
      <c r="G100" s="134" t="s">
        <v>1363</v>
      </c>
      <c r="H100" s="135">
        <v>1</v>
      </c>
      <c r="I100" s="136"/>
      <c r="J100" s="137">
        <f t="shared" si="0"/>
        <v>0</v>
      </c>
      <c r="K100" s="133" t="s">
        <v>19</v>
      </c>
      <c r="L100" s="32"/>
      <c r="M100" s="138" t="s">
        <v>19</v>
      </c>
      <c r="N100" s="139" t="s">
        <v>43</v>
      </c>
      <c r="P100" s="140">
        <f t="shared" si="1"/>
        <v>0</v>
      </c>
      <c r="Q100" s="140">
        <v>0</v>
      </c>
      <c r="R100" s="140">
        <f t="shared" si="2"/>
        <v>0</v>
      </c>
      <c r="S100" s="140">
        <v>0</v>
      </c>
      <c r="T100" s="141">
        <f t="shared" si="3"/>
        <v>0</v>
      </c>
      <c r="AR100" s="142" t="s">
        <v>153</v>
      </c>
      <c r="AT100" s="142" t="s">
        <v>148</v>
      </c>
      <c r="AU100" s="142" t="s">
        <v>82</v>
      </c>
      <c r="AY100" s="17" t="s">
        <v>145</v>
      </c>
      <c r="BE100" s="143">
        <f t="shared" si="4"/>
        <v>0</v>
      </c>
      <c r="BF100" s="143">
        <f t="shared" si="5"/>
        <v>0</v>
      </c>
      <c r="BG100" s="143">
        <f t="shared" si="6"/>
        <v>0</v>
      </c>
      <c r="BH100" s="143">
        <f t="shared" si="7"/>
        <v>0</v>
      </c>
      <c r="BI100" s="143">
        <f t="shared" si="8"/>
        <v>0</v>
      </c>
      <c r="BJ100" s="17" t="s">
        <v>80</v>
      </c>
      <c r="BK100" s="143">
        <f t="shared" si="9"/>
        <v>0</v>
      </c>
      <c r="BL100" s="17" t="s">
        <v>153</v>
      </c>
      <c r="BM100" s="142" t="s">
        <v>252</v>
      </c>
    </row>
    <row r="101" spans="2:65" s="1" customFormat="1" ht="24.2" customHeight="1">
      <c r="B101" s="32"/>
      <c r="C101" s="131" t="s">
        <v>204</v>
      </c>
      <c r="D101" s="131" t="s">
        <v>148</v>
      </c>
      <c r="E101" s="132" t="s">
        <v>1383</v>
      </c>
      <c r="F101" s="133" t="s">
        <v>1384</v>
      </c>
      <c r="G101" s="134" t="s">
        <v>1363</v>
      </c>
      <c r="H101" s="135">
        <v>1</v>
      </c>
      <c r="I101" s="136"/>
      <c r="J101" s="137">
        <f t="shared" si="0"/>
        <v>0</v>
      </c>
      <c r="K101" s="133" t="s">
        <v>19</v>
      </c>
      <c r="L101" s="32"/>
      <c r="M101" s="138" t="s">
        <v>19</v>
      </c>
      <c r="N101" s="139" t="s">
        <v>43</v>
      </c>
      <c r="P101" s="140">
        <f t="shared" si="1"/>
        <v>0</v>
      </c>
      <c r="Q101" s="140">
        <v>0</v>
      </c>
      <c r="R101" s="140">
        <f t="shared" si="2"/>
        <v>0</v>
      </c>
      <c r="S101" s="140">
        <v>0</v>
      </c>
      <c r="T101" s="141">
        <f t="shared" si="3"/>
        <v>0</v>
      </c>
      <c r="AR101" s="142" t="s">
        <v>153</v>
      </c>
      <c r="AT101" s="142" t="s">
        <v>148</v>
      </c>
      <c r="AU101" s="142" t="s">
        <v>82</v>
      </c>
      <c r="AY101" s="17" t="s">
        <v>145</v>
      </c>
      <c r="BE101" s="143">
        <f t="shared" si="4"/>
        <v>0</v>
      </c>
      <c r="BF101" s="143">
        <f t="shared" si="5"/>
        <v>0</v>
      </c>
      <c r="BG101" s="143">
        <f t="shared" si="6"/>
        <v>0</v>
      </c>
      <c r="BH101" s="143">
        <f t="shared" si="7"/>
        <v>0</v>
      </c>
      <c r="BI101" s="143">
        <f t="shared" si="8"/>
        <v>0</v>
      </c>
      <c r="BJ101" s="17" t="s">
        <v>80</v>
      </c>
      <c r="BK101" s="143">
        <f t="shared" si="9"/>
        <v>0</v>
      </c>
      <c r="BL101" s="17" t="s">
        <v>153</v>
      </c>
      <c r="BM101" s="142" t="s">
        <v>263</v>
      </c>
    </row>
    <row r="102" spans="2:65" s="1" customFormat="1" ht="24.2" customHeight="1">
      <c r="B102" s="32"/>
      <c r="C102" s="131" t="s">
        <v>212</v>
      </c>
      <c r="D102" s="131" t="s">
        <v>148</v>
      </c>
      <c r="E102" s="132" t="s">
        <v>1385</v>
      </c>
      <c r="F102" s="133" t="s">
        <v>1386</v>
      </c>
      <c r="G102" s="134" t="s">
        <v>1363</v>
      </c>
      <c r="H102" s="135">
        <v>1</v>
      </c>
      <c r="I102" s="136"/>
      <c r="J102" s="137">
        <f t="shared" si="0"/>
        <v>0</v>
      </c>
      <c r="K102" s="133" t="s">
        <v>19</v>
      </c>
      <c r="L102" s="32"/>
      <c r="M102" s="138" t="s">
        <v>19</v>
      </c>
      <c r="N102" s="139" t="s">
        <v>43</v>
      </c>
      <c r="P102" s="140">
        <f t="shared" si="1"/>
        <v>0</v>
      </c>
      <c r="Q102" s="140">
        <v>0</v>
      </c>
      <c r="R102" s="140">
        <f t="shared" si="2"/>
        <v>0</v>
      </c>
      <c r="S102" s="140">
        <v>0</v>
      </c>
      <c r="T102" s="141">
        <f t="shared" si="3"/>
        <v>0</v>
      </c>
      <c r="AR102" s="142" t="s">
        <v>153</v>
      </c>
      <c r="AT102" s="142" t="s">
        <v>148</v>
      </c>
      <c r="AU102" s="142" t="s">
        <v>82</v>
      </c>
      <c r="AY102" s="17" t="s">
        <v>145</v>
      </c>
      <c r="BE102" s="143">
        <f t="shared" si="4"/>
        <v>0</v>
      </c>
      <c r="BF102" s="143">
        <f t="shared" si="5"/>
        <v>0</v>
      </c>
      <c r="BG102" s="143">
        <f t="shared" si="6"/>
        <v>0</v>
      </c>
      <c r="BH102" s="143">
        <f t="shared" si="7"/>
        <v>0</v>
      </c>
      <c r="BI102" s="143">
        <f t="shared" si="8"/>
        <v>0</v>
      </c>
      <c r="BJ102" s="17" t="s">
        <v>80</v>
      </c>
      <c r="BK102" s="143">
        <f t="shared" si="9"/>
        <v>0</v>
      </c>
      <c r="BL102" s="17" t="s">
        <v>153</v>
      </c>
      <c r="BM102" s="142" t="s">
        <v>240</v>
      </c>
    </row>
    <row r="103" spans="2:65" s="1" customFormat="1" ht="24.2" customHeight="1">
      <c r="B103" s="32"/>
      <c r="C103" s="131" t="s">
        <v>221</v>
      </c>
      <c r="D103" s="131" t="s">
        <v>148</v>
      </c>
      <c r="E103" s="132" t="s">
        <v>1387</v>
      </c>
      <c r="F103" s="133" t="s">
        <v>1388</v>
      </c>
      <c r="G103" s="134" t="s">
        <v>1363</v>
      </c>
      <c r="H103" s="135">
        <v>1</v>
      </c>
      <c r="I103" s="136"/>
      <c r="J103" s="137">
        <f t="shared" si="0"/>
        <v>0</v>
      </c>
      <c r="K103" s="133" t="s">
        <v>19</v>
      </c>
      <c r="L103" s="32"/>
      <c r="M103" s="138" t="s">
        <v>19</v>
      </c>
      <c r="N103" s="139" t="s">
        <v>43</v>
      </c>
      <c r="P103" s="140">
        <f t="shared" si="1"/>
        <v>0</v>
      </c>
      <c r="Q103" s="140">
        <v>0</v>
      </c>
      <c r="R103" s="140">
        <f t="shared" si="2"/>
        <v>0</v>
      </c>
      <c r="S103" s="140">
        <v>0</v>
      </c>
      <c r="T103" s="141">
        <f t="shared" si="3"/>
        <v>0</v>
      </c>
      <c r="AR103" s="142" t="s">
        <v>153</v>
      </c>
      <c r="AT103" s="142" t="s">
        <v>148</v>
      </c>
      <c r="AU103" s="142" t="s">
        <v>82</v>
      </c>
      <c r="AY103" s="17" t="s">
        <v>145</v>
      </c>
      <c r="BE103" s="143">
        <f t="shared" si="4"/>
        <v>0</v>
      </c>
      <c r="BF103" s="143">
        <f t="shared" si="5"/>
        <v>0</v>
      </c>
      <c r="BG103" s="143">
        <f t="shared" si="6"/>
        <v>0</v>
      </c>
      <c r="BH103" s="143">
        <f t="shared" si="7"/>
        <v>0</v>
      </c>
      <c r="BI103" s="143">
        <f t="shared" si="8"/>
        <v>0</v>
      </c>
      <c r="BJ103" s="17" t="s">
        <v>80</v>
      </c>
      <c r="BK103" s="143">
        <f t="shared" si="9"/>
        <v>0</v>
      </c>
      <c r="BL103" s="17" t="s">
        <v>153</v>
      </c>
      <c r="BM103" s="142" t="s">
        <v>199</v>
      </c>
    </row>
    <row r="104" spans="2:65" s="1" customFormat="1" ht="24.2" customHeight="1">
      <c r="B104" s="32"/>
      <c r="C104" s="131" t="s">
        <v>8</v>
      </c>
      <c r="D104" s="131" t="s">
        <v>148</v>
      </c>
      <c r="E104" s="132" t="s">
        <v>1389</v>
      </c>
      <c r="F104" s="133" t="s">
        <v>1390</v>
      </c>
      <c r="G104" s="134" t="s">
        <v>1363</v>
      </c>
      <c r="H104" s="135">
        <v>1</v>
      </c>
      <c r="I104" s="136"/>
      <c r="J104" s="137">
        <f t="shared" si="0"/>
        <v>0</v>
      </c>
      <c r="K104" s="133" t="s">
        <v>19</v>
      </c>
      <c r="L104" s="32"/>
      <c r="M104" s="138" t="s">
        <v>19</v>
      </c>
      <c r="N104" s="139" t="s">
        <v>43</v>
      </c>
      <c r="P104" s="140">
        <f t="shared" si="1"/>
        <v>0</v>
      </c>
      <c r="Q104" s="140">
        <v>0</v>
      </c>
      <c r="R104" s="140">
        <f t="shared" si="2"/>
        <v>0</v>
      </c>
      <c r="S104" s="140">
        <v>0</v>
      </c>
      <c r="T104" s="141">
        <f t="shared" si="3"/>
        <v>0</v>
      </c>
      <c r="AR104" s="142" t="s">
        <v>153</v>
      </c>
      <c r="AT104" s="142" t="s">
        <v>148</v>
      </c>
      <c r="AU104" s="142" t="s">
        <v>82</v>
      </c>
      <c r="AY104" s="17" t="s">
        <v>145</v>
      </c>
      <c r="BE104" s="143">
        <f t="shared" si="4"/>
        <v>0</v>
      </c>
      <c r="BF104" s="143">
        <f t="shared" si="5"/>
        <v>0</v>
      </c>
      <c r="BG104" s="143">
        <f t="shared" si="6"/>
        <v>0</v>
      </c>
      <c r="BH104" s="143">
        <f t="shared" si="7"/>
        <v>0</v>
      </c>
      <c r="BI104" s="143">
        <f t="shared" si="8"/>
        <v>0</v>
      </c>
      <c r="BJ104" s="17" t="s">
        <v>80</v>
      </c>
      <c r="BK104" s="143">
        <f t="shared" si="9"/>
        <v>0</v>
      </c>
      <c r="BL104" s="17" t="s">
        <v>153</v>
      </c>
      <c r="BM104" s="142" t="s">
        <v>212</v>
      </c>
    </row>
    <row r="105" spans="2:65" s="1" customFormat="1" ht="24.2" customHeight="1">
      <c r="B105" s="32"/>
      <c r="C105" s="131" t="s">
        <v>234</v>
      </c>
      <c r="D105" s="131" t="s">
        <v>148</v>
      </c>
      <c r="E105" s="132" t="s">
        <v>1391</v>
      </c>
      <c r="F105" s="133" t="s">
        <v>1392</v>
      </c>
      <c r="G105" s="134" t="s">
        <v>1363</v>
      </c>
      <c r="H105" s="135">
        <v>1</v>
      </c>
      <c r="I105" s="136"/>
      <c r="J105" s="137">
        <f t="shared" si="0"/>
        <v>0</v>
      </c>
      <c r="K105" s="133" t="s">
        <v>19</v>
      </c>
      <c r="L105" s="32"/>
      <c r="M105" s="138" t="s">
        <v>19</v>
      </c>
      <c r="N105" s="139" t="s">
        <v>43</v>
      </c>
      <c r="P105" s="140">
        <f t="shared" si="1"/>
        <v>0</v>
      </c>
      <c r="Q105" s="140">
        <v>0</v>
      </c>
      <c r="R105" s="140">
        <f t="shared" si="2"/>
        <v>0</v>
      </c>
      <c r="S105" s="140">
        <v>0</v>
      </c>
      <c r="T105" s="141">
        <f t="shared" si="3"/>
        <v>0</v>
      </c>
      <c r="AR105" s="142" t="s">
        <v>153</v>
      </c>
      <c r="AT105" s="142" t="s">
        <v>148</v>
      </c>
      <c r="AU105" s="142" t="s">
        <v>82</v>
      </c>
      <c r="AY105" s="17" t="s">
        <v>145</v>
      </c>
      <c r="BE105" s="143">
        <f t="shared" si="4"/>
        <v>0</v>
      </c>
      <c r="BF105" s="143">
        <f t="shared" si="5"/>
        <v>0</v>
      </c>
      <c r="BG105" s="143">
        <f t="shared" si="6"/>
        <v>0</v>
      </c>
      <c r="BH105" s="143">
        <f t="shared" si="7"/>
        <v>0</v>
      </c>
      <c r="BI105" s="143">
        <f t="shared" si="8"/>
        <v>0</v>
      </c>
      <c r="BJ105" s="17" t="s">
        <v>80</v>
      </c>
      <c r="BK105" s="143">
        <f t="shared" si="9"/>
        <v>0</v>
      </c>
      <c r="BL105" s="17" t="s">
        <v>153</v>
      </c>
      <c r="BM105" s="142" t="s">
        <v>8</v>
      </c>
    </row>
    <row r="106" spans="2:65" s="11" customFormat="1" ht="22.9" customHeight="1">
      <c r="B106" s="119"/>
      <c r="D106" s="120" t="s">
        <v>71</v>
      </c>
      <c r="E106" s="129" t="s">
        <v>1393</v>
      </c>
      <c r="F106" s="129" t="s">
        <v>1394</v>
      </c>
      <c r="I106" s="122"/>
      <c r="J106" s="130">
        <f>BK106</f>
        <v>0</v>
      </c>
      <c r="L106" s="119"/>
      <c r="M106" s="124"/>
      <c r="P106" s="125">
        <f>P107</f>
        <v>0</v>
      </c>
      <c r="R106" s="125">
        <f>R107</f>
        <v>0</v>
      </c>
      <c r="T106" s="126">
        <f>T107</f>
        <v>0</v>
      </c>
      <c r="AR106" s="120" t="s">
        <v>178</v>
      </c>
      <c r="AT106" s="127" t="s">
        <v>71</v>
      </c>
      <c r="AU106" s="127" t="s">
        <v>80</v>
      </c>
      <c r="AY106" s="120" t="s">
        <v>145</v>
      </c>
      <c r="BK106" s="128">
        <f>BK107</f>
        <v>0</v>
      </c>
    </row>
    <row r="107" spans="2:65" s="1" customFormat="1" ht="16.5" customHeight="1">
      <c r="B107" s="32"/>
      <c r="C107" s="131" t="s">
        <v>240</v>
      </c>
      <c r="D107" s="131" t="s">
        <v>148</v>
      </c>
      <c r="E107" s="132" t="s">
        <v>1395</v>
      </c>
      <c r="F107" s="133" t="s">
        <v>1396</v>
      </c>
      <c r="G107" s="134" t="s">
        <v>286</v>
      </c>
      <c r="H107" s="135">
        <v>1</v>
      </c>
      <c r="I107" s="136"/>
      <c r="J107" s="137">
        <f>ROUND(I107*H107,2)</f>
        <v>0</v>
      </c>
      <c r="K107" s="133" t="s">
        <v>19</v>
      </c>
      <c r="L107" s="32"/>
      <c r="M107" s="138" t="s">
        <v>19</v>
      </c>
      <c r="N107" s="139" t="s">
        <v>43</v>
      </c>
      <c r="P107" s="140">
        <f>O107*H107</f>
        <v>0</v>
      </c>
      <c r="Q107" s="140">
        <v>0</v>
      </c>
      <c r="R107" s="140">
        <f>Q107*H107</f>
        <v>0</v>
      </c>
      <c r="S107" s="140">
        <v>0</v>
      </c>
      <c r="T107" s="141">
        <f>S107*H107</f>
        <v>0</v>
      </c>
      <c r="AR107" s="142" t="s">
        <v>153</v>
      </c>
      <c r="AT107" s="142" t="s">
        <v>148</v>
      </c>
      <c r="AU107" s="142" t="s">
        <v>82</v>
      </c>
      <c r="AY107" s="17" t="s">
        <v>145</v>
      </c>
      <c r="BE107" s="143">
        <f>IF(N107="základní",J107,0)</f>
        <v>0</v>
      </c>
      <c r="BF107" s="143">
        <f>IF(N107="snížená",J107,0)</f>
        <v>0</v>
      </c>
      <c r="BG107" s="143">
        <f>IF(N107="zákl. přenesená",J107,0)</f>
        <v>0</v>
      </c>
      <c r="BH107" s="143">
        <f>IF(N107="sníž. přenesená",J107,0)</f>
        <v>0</v>
      </c>
      <c r="BI107" s="143">
        <f>IF(N107="nulová",J107,0)</f>
        <v>0</v>
      </c>
      <c r="BJ107" s="17" t="s">
        <v>80</v>
      </c>
      <c r="BK107" s="143">
        <f>ROUND(I107*H107,2)</f>
        <v>0</v>
      </c>
      <c r="BL107" s="17" t="s">
        <v>153</v>
      </c>
      <c r="BM107" s="142" t="s">
        <v>1397</v>
      </c>
    </row>
    <row r="108" spans="2:65" s="11" customFormat="1" ht="22.9" customHeight="1">
      <c r="B108" s="119"/>
      <c r="D108" s="120" t="s">
        <v>71</v>
      </c>
      <c r="E108" s="129" t="s">
        <v>1398</v>
      </c>
      <c r="F108" s="129" t="s">
        <v>1399</v>
      </c>
      <c r="I108" s="122"/>
      <c r="J108" s="130">
        <f>BK108</f>
        <v>0</v>
      </c>
      <c r="L108" s="119"/>
      <c r="M108" s="124"/>
      <c r="P108" s="125">
        <f>SUM(P109:P111)</f>
        <v>0</v>
      </c>
      <c r="R108" s="125">
        <f>SUM(R109:R111)</f>
        <v>0</v>
      </c>
      <c r="T108" s="126">
        <f>SUM(T109:T111)</f>
        <v>0</v>
      </c>
      <c r="AR108" s="120" t="s">
        <v>178</v>
      </c>
      <c r="AT108" s="127" t="s">
        <v>71</v>
      </c>
      <c r="AU108" s="127" t="s">
        <v>80</v>
      </c>
      <c r="AY108" s="120" t="s">
        <v>145</v>
      </c>
      <c r="BK108" s="128">
        <f>SUM(BK109:BK111)</f>
        <v>0</v>
      </c>
    </row>
    <row r="109" spans="2:65" s="1" customFormat="1" ht="16.5" customHeight="1">
      <c r="B109" s="32"/>
      <c r="C109" s="131" t="s">
        <v>220</v>
      </c>
      <c r="D109" s="131" t="s">
        <v>148</v>
      </c>
      <c r="E109" s="132" t="s">
        <v>1400</v>
      </c>
      <c r="F109" s="133" t="s">
        <v>1401</v>
      </c>
      <c r="G109" s="134" t="s">
        <v>286</v>
      </c>
      <c r="H109" s="135">
        <v>1</v>
      </c>
      <c r="I109" s="136"/>
      <c r="J109" s="137">
        <f>ROUND(I109*H109,2)</f>
        <v>0</v>
      </c>
      <c r="K109" s="133" t="s">
        <v>19</v>
      </c>
      <c r="L109" s="32"/>
      <c r="M109" s="138" t="s">
        <v>19</v>
      </c>
      <c r="N109" s="139" t="s">
        <v>43</v>
      </c>
      <c r="P109" s="140">
        <f>O109*H109</f>
        <v>0</v>
      </c>
      <c r="Q109" s="140">
        <v>0</v>
      </c>
      <c r="R109" s="140">
        <f>Q109*H109</f>
        <v>0</v>
      </c>
      <c r="S109" s="140">
        <v>0</v>
      </c>
      <c r="T109" s="141">
        <f>S109*H109</f>
        <v>0</v>
      </c>
      <c r="AR109" s="142" t="s">
        <v>153</v>
      </c>
      <c r="AT109" s="142" t="s">
        <v>148</v>
      </c>
      <c r="AU109" s="142" t="s">
        <v>82</v>
      </c>
      <c r="AY109" s="17" t="s">
        <v>145</v>
      </c>
      <c r="BE109" s="143">
        <f>IF(N109="základní",J109,0)</f>
        <v>0</v>
      </c>
      <c r="BF109" s="143">
        <f>IF(N109="snížená",J109,0)</f>
        <v>0</v>
      </c>
      <c r="BG109" s="143">
        <f>IF(N109="zákl. přenesená",J109,0)</f>
        <v>0</v>
      </c>
      <c r="BH109" s="143">
        <f>IF(N109="sníž. přenesená",J109,0)</f>
        <v>0</v>
      </c>
      <c r="BI109" s="143">
        <f>IF(N109="nulová",J109,0)</f>
        <v>0</v>
      </c>
      <c r="BJ109" s="17" t="s">
        <v>80</v>
      </c>
      <c r="BK109" s="143">
        <f>ROUND(I109*H109,2)</f>
        <v>0</v>
      </c>
      <c r="BL109" s="17" t="s">
        <v>153</v>
      </c>
      <c r="BM109" s="142" t="s">
        <v>1402</v>
      </c>
    </row>
    <row r="110" spans="2:65" s="1" customFormat="1" ht="16.5" customHeight="1">
      <c r="B110" s="32"/>
      <c r="C110" s="131" t="s">
        <v>252</v>
      </c>
      <c r="D110" s="131" t="s">
        <v>148</v>
      </c>
      <c r="E110" s="132" t="s">
        <v>1403</v>
      </c>
      <c r="F110" s="133" t="s">
        <v>1404</v>
      </c>
      <c r="G110" s="134" t="s">
        <v>286</v>
      </c>
      <c r="H110" s="135">
        <v>1</v>
      </c>
      <c r="I110" s="136"/>
      <c r="J110" s="137">
        <f>ROUND(I110*H110,2)</f>
        <v>0</v>
      </c>
      <c r="K110" s="133" t="s">
        <v>19</v>
      </c>
      <c r="L110" s="32"/>
      <c r="M110" s="138" t="s">
        <v>19</v>
      </c>
      <c r="N110" s="139" t="s">
        <v>43</v>
      </c>
      <c r="P110" s="140">
        <f>O110*H110</f>
        <v>0</v>
      </c>
      <c r="Q110" s="140">
        <v>0</v>
      </c>
      <c r="R110" s="140">
        <f>Q110*H110</f>
        <v>0</v>
      </c>
      <c r="S110" s="140">
        <v>0</v>
      </c>
      <c r="T110" s="141">
        <f>S110*H110</f>
        <v>0</v>
      </c>
      <c r="AR110" s="142" t="s">
        <v>153</v>
      </c>
      <c r="AT110" s="142" t="s">
        <v>148</v>
      </c>
      <c r="AU110" s="142" t="s">
        <v>82</v>
      </c>
      <c r="AY110" s="17" t="s">
        <v>145</v>
      </c>
      <c r="BE110" s="143">
        <f>IF(N110="základní",J110,0)</f>
        <v>0</v>
      </c>
      <c r="BF110" s="143">
        <f>IF(N110="snížená",J110,0)</f>
        <v>0</v>
      </c>
      <c r="BG110" s="143">
        <f>IF(N110="zákl. přenesená",J110,0)</f>
        <v>0</v>
      </c>
      <c r="BH110" s="143">
        <f>IF(N110="sníž. přenesená",J110,0)</f>
        <v>0</v>
      </c>
      <c r="BI110" s="143">
        <f>IF(N110="nulová",J110,0)</f>
        <v>0</v>
      </c>
      <c r="BJ110" s="17" t="s">
        <v>80</v>
      </c>
      <c r="BK110" s="143">
        <f>ROUND(I110*H110,2)</f>
        <v>0</v>
      </c>
      <c r="BL110" s="17" t="s">
        <v>153</v>
      </c>
      <c r="BM110" s="142" t="s">
        <v>1405</v>
      </c>
    </row>
    <row r="111" spans="2:65" s="1" customFormat="1" ht="24.2" customHeight="1">
      <c r="B111" s="32"/>
      <c r="C111" s="131" t="s">
        <v>258</v>
      </c>
      <c r="D111" s="131" t="s">
        <v>148</v>
      </c>
      <c r="E111" s="132" t="s">
        <v>1406</v>
      </c>
      <c r="F111" s="133" t="s">
        <v>1394</v>
      </c>
      <c r="G111" s="134" t="s">
        <v>1363</v>
      </c>
      <c r="H111" s="135">
        <v>1</v>
      </c>
      <c r="I111" s="136"/>
      <c r="J111" s="137">
        <f>ROUND(I111*H111,2)</f>
        <v>0</v>
      </c>
      <c r="K111" s="133" t="s">
        <v>19</v>
      </c>
      <c r="L111" s="32"/>
      <c r="M111" s="138" t="s">
        <v>19</v>
      </c>
      <c r="N111" s="139" t="s">
        <v>43</v>
      </c>
      <c r="P111" s="140">
        <f>O111*H111</f>
        <v>0</v>
      </c>
      <c r="Q111" s="140">
        <v>0</v>
      </c>
      <c r="R111" s="140">
        <f>Q111*H111</f>
        <v>0</v>
      </c>
      <c r="S111" s="140">
        <v>0</v>
      </c>
      <c r="T111" s="141">
        <f>S111*H111</f>
        <v>0</v>
      </c>
      <c r="AR111" s="142" t="s">
        <v>153</v>
      </c>
      <c r="AT111" s="142" t="s">
        <v>148</v>
      </c>
      <c r="AU111" s="142" t="s">
        <v>82</v>
      </c>
      <c r="AY111" s="17" t="s">
        <v>145</v>
      </c>
      <c r="BE111" s="143">
        <f>IF(N111="základní",J111,0)</f>
        <v>0</v>
      </c>
      <c r="BF111" s="143">
        <f>IF(N111="snížená",J111,0)</f>
        <v>0</v>
      </c>
      <c r="BG111" s="143">
        <f>IF(N111="zákl. přenesená",J111,0)</f>
        <v>0</v>
      </c>
      <c r="BH111" s="143">
        <f>IF(N111="sníž. přenesená",J111,0)</f>
        <v>0</v>
      </c>
      <c r="BI111" s="143">
        <f>IF(N111="nulová",J111,0)</f>
        <v>0</v>
      </c>
      <c r="BJ111" s="17" t="s">
        <v>80</v>
      </c>
      <c r="BK111" s="143">
        <f>ROUND(I111*H111,2)</f>
        <v>0</v>
      </c>
      <c r="BL111" s="17" t="s">
        <v>153</v>
      </c>
      <c r="BM111" s="142" t="s">
        <v>165</v>
      </c>
    </row>
    <row r="112" spans="2:65" s="11" customFormat="1" ht="22.9" customHeight="1">
      <c r="B112" s="119"/>
      <c r="D112" s="120" t="s">
        <v>71</v>
      </c>
      <c r="E112" s="129" t="s">
        <v>1407</v>
      </c>
      <c r="F112" s="129" t="s">
        <v>1408</v>
      </c>
      <c r="I112" s="122"/>
      <c r="J112" s="130">
        <f>BK112</f>
        <v>0</v>
      </c>
      <c r="L112" s="119"/>
      <c r="M112" s="124"/>
      <c r="P112" s="125">
        <f>P113</f>
        <v>0</v>
      </c>
      <c r="R112" s="125">
        <f>R113</f>
        <v>0</v>
      </c>
      <c r="T112" s="126">
        <f>T113</f>
        <v>0</v>
      </c>
      <c r="AR112" s="120" t="s">
        <v>178</v>
      </c>
      <c r="AT112" s="127" t="s">
        <v>71</v>
      </c>
      <c r="AU112" s="127" t="s">
        <v>80</v>
      </c>
      <c r="AY112" s="120" t="s">
        <v>145</v>
      </c>
      <c r="BK112" s="128">
        <f>BK113</f>
        <v>0</v>
      </c>
    </row>
    <row r="113" spans="2:65" s="1" customFormat="1" ht="24.2" customHeight="1">
      <c r="B113" s="32"/>
      <c r="C113" s="131" t="s">
        <v>263</v>
      </c>
      <c r="D113" s="131" t="s">
        <v>148</v>
      </c>
      <c r="E113" s="132" t="s">
        <v>1409</v>
      </c>
      <c r="F113" s="133" t="s">
        <v>1410</v>
      </c>
      <c r="G113" s="134" t="s">
        <v>1363</v>
      </c>
      <c r="H113" s="135">
        <v>1</v>
      </c>
      <c r="I113" s="136"/>
      <c r="J113" s="137">
        <f>ROUND(I113*H113,2)</f>
        <v>0</v>
      </c>
      <c r="K113" s="133" t="s">
        <v>19</v>
      </c>
      <c r="L113" s="32"/>
      <c r="M113" s="138" t="s">
        <v>19</v>
      </c>
      <c r="N113" s="139" t="s">
        <v>43</v>
      </c>
      <c r="P113" s="140">
        <f>O113*H113</f>
        <v>0</v>
      </c>
      <c r="Q113" s="140">
        <v>0</v>
      </c>
      <c r="R113" s="140">
        <f>Q113*H113</f>
        <v>0</v>
      </c>
      <c r="S113" s="140">
        <v>0</v>
      </c>
      <c r="T113" s="141">
        <f>S113*H113</f>
        <v>0</v>
      </c>
      <c r="AR113" s="142" t="s">
        <v>153</v>
      </c>
      <c r="AT113" s="142" t="s">
        <v>148</v>
      </c>
      <c r="AU113" s="142" t="s">
        <v>82</v>
      </c>
      <c r="AY113" s="17" t="s">
        <v>145</v>
      </c>
      <c r="BE113" s="143">
        <f>IF(N113="základní",J113,0)</f>
        <v>0</v>
      </c>
      <c r="BF113" s="143">
        <f>IF(N113="snížená",J113,0)</f>
        <v>0</v>
      </c>
      <c r="BG113" s="143">
        <f>IF(N113="zákl. přenesená",J113,0)</f>
        <v>0</v>
      </c>
      <c r="BH113" s="143">
        <f>IF(N113="sníž. přenesená",J113,0)</f>
        <v>0</v>
      </c>
      <c r="BI113" s="143">
        <f>IF(N113="nulová",J113,0)</f>
        <v>0</v>
      </c>
      <c r="BJ113" s="17" t="s">
        <v>80</v>
      </c>
      <c r="BK113" s="143">
        <f>ROUND(I113*H113,2)</f>
        <v>0</v>
      </c>
      <c r="BL113" s="17" t="s">
        <v>153</v>
      </c>
      <c r="BM113" s="142" t="s">
        <v>296</v>
      </c>
    </row>
    <row r="114" spans="2:65" s="11" customFormat="1" ht="22.9" customHeight="1">
      <c r="B114" s="119"/>
      <c r="D114" s="120" t="s">
        <v>71</v>
      </c>
      <c r="E114" s="129" t="s">
        <v>1411</v>
      </c>
      <c r="F114" s="129" t="s">
        <v>705</v>
      </c>
      <c r="I114" s="122"/>
      <c r="J114" s="130">
        <f>BK114</f>
        <v>0</v>
      </c>
      <c r="L114" s="119"/>
      <c r="M114" s="124"/>
      <c r="P114" s="125">
        <f>SUM(P115:P116)</f>
        <v>0</v>
      </c>
      <c r="R114" s="125">
        <f>SUM(R115:R116)</f>
        <v>0</v>
      </c>
      <c r="T114" s="126">
        <f>SUM(T115:T116)</f>
        <v>0</v>
      </c>
      <c r="AR114" s="120" t="s">
        <v>178</v>
      </c>
      <c r="AT114" s="127" t="s">
        <v>71</v>
      </c>
      <c r="AU114" s="127" t="s">
        <v>80</v>
      </c>
      <c r="AY114" s="120" t="s">
        <v>145</v>
      </c>
      <c r="BK114" s="128">
        <f>SUM(BK115:BK116)</f>
        <v>0</v>
      </c>
    </row>
    <row r="115" spans="2:65" s="1" customFormat="1" ht="16.5" customHeight="1">
      <c r="B115" s="32"/>
      <c r="C115" s="131" t="s">
        <v>268</v>
      </c>
      <c r="D115" s="131" t="s">
        <v>148</v>
      </c>
      <c r="E115" s="132" t="s">
        <v>1412</v>
      </c>
      <c r="F115" s="133" t="s">
        <v>1413</v>
      </c>
      <c r="G115" s="134" t="s">
        <v>286</v>
      </c>
      <c r="H115" s="135">
        <v>1</v>
      </c>
      <c r="I115" s="136"/>
      <c r="J115" s="137">
        <f>ROUND(I115*H115,2)</f>
        <v>0</v>
      </c>
      <c r="K115" s="133" t="s">
        <v>19</v>
      </c>
      <c r="L115" s="32"/>
      <c r="M115" s="138" t="s">
        <v>19</v>
      </c>
      <c r="N115" s="139" t="s">
        <v>43</v>
      </c>
      <c r="P115" s="140">
        <f>O115*H115</f>
        <v>0</v>
      </c>
      <c r="Q115" s="140">
        <v>0</v>
      </c>
      <c r="R115" s="140">
        <f>Q115*H115</f>
        <v>0</v>
      </c>
      <c r="S115" s="140">
        <v>0</v>
      </c>
      <c r="T115" s="141">
        <f>S115*H115</f>
        <v>0</v>
      </c>
      <c r="AR115" s="142" t="s">
        <v>153</v>
      </c>
      <c r="AT115" s="142" t="s">
        <v>148</v>
      </c>
      <c r="AU115" s="142" t="s">
        <v>82</v>
      </c>
      <c r="AY115" s="17" t="s">
        <v>145</v>
      </c>
      <c r="BE115" s="143">
        <f>IF(N115="základní",J115,0)</f>
        <v>0</v>
      </c>
      <c r="BF115" s="143">
        <f>IF(N115="snížená",J115,0)</f>
        <v>0</v>
      </c>
      <c r="BG115" s="143">
        <f>IF(N115="zákl. přenesená",J115,0)</f>
        <v>0</v>
      </c>
      <c r="BH115" s="143">
        <f>IF(N115="sníž. přenesená",J115,0)</f>
        <v>0</v>
      </c>
      <c r="BI115" s="143">
        <f>IF(N115="nulová",J115,0)</f>
        <v>0</v>
      </c>
      <c r="BJ115" s="17" t="s">
        <v>80</v>
      </c>
      <c r="BK115" s="143">
        <f>ROUND(I115*H115,2)</f>
        <v>0</v>
      </c>
      <c r="BL115" s="17" t="s">
        <v>153</v>
      </c>
      <c r="BM115" s="142" t="s">
        <v>1414</v>
      </c>
    </row>
    <row r="116" spans="2:65" s="1" customFormat="1" ht="24.2" customHeight="1">
      <c r="B116" s="32"/>
      <c r="C116" s="131" t="s">
        <v>165</v>
      </c>
      <c r="D116" s="131" t="s">
        <v>148</v>
      </c>
      <c r="E116" s="132" t="s">
        <v>1415</v>
      </c>
      <c r="F116" s="133" t="s">
        <v>1416</v>
      </c>
      <c r="G116" s="134" t="s">
        <v>1363</v>
      </c>
      <c r="H116" s="135">
        <v>1</v>
      </c>
      <c r="I116" s="136"/>
      <c r="J116" s="137">
        <f>ROUND(I116*H116,2)</f>
        <v>0</v>
      </c>
      <c r="K116" s="133" t="s">
        <v>19</v>
      </c>
      <c r="L116" s="32"/>
      <c r="M116" s="182" t="s">
        <v>19</v>
      </c>
      <c r="N116" s="183" t="s">
        <v>43</v>
      </c>
      <c r="O116" s="184"/>
      <c r="P116" s="185">
        <f>O116*H116</f>
        <v>0</v>
      </c>
      <c r="Q116" s="185">
        <v>0</v>
      </c>
      <c r="R116" s="185">
        <f>Q116*H116</f>
        <v>0</v>
      </c>
      <c r="S116" s="185">
        <v>0</v>
      </c>
      <c r="T116" s="186">
        <f>S116*H116</f>
        <v>0</v>
      </c>
      <c r="AR116" s="142" t="s">
        <v>153</v>
      </c>
      <c r="AT116" s="142" t="s">
        <v>148</v>
      </c>
      <c r="AU116" s="142" t="s">
        <v>82</v>
      </c>
      <c r="AY116" s="17" t="s">
        <v>145</v>
      </c>
      <c r="BE116" s="143">
        <f>IF(N116="základní",J116,0)</f>
        <v>0</v>
      </c>
      <c r="BF116" s="143">
        <f>IF(N116="snížená",J116,0)</f>
        <v>0</v>
      </c>
      <c r="BG116" s="143">
        <f>IF(N116="zákl. přenesená",J116,0)</f>
        <v>0</v>
      </c>
      <c r="BH116" s="143">
        <f>IF(N116="sníž. přenesená",J116,0)</f>
        <v>0</v>
      </c>
      <c r="BI116" s="143">
        <f>IF(N116="nulová",J116,0)</f>
        <v>0</v>
      </c>
      <c r="BJ116" s="17" t="s">
        <v>80</v>
      </c>
      <c r="BK116" s="143">
        <f>ROUND(I116*H116,2)</f>
        <v>0</v>
      </c>
      <c r="BL116" s="17" t="s">
        <v>153</v>
      </c>
      <c r="BM116" s="142" t="s">
        <v>319</v>
      </c>
    </row>
    <row r="117" spans="2:65" s="1" customFormat="1" ht="6.95" customHeight="1">
      <c r="B117" s="41"/>
      <c r="C117" s="42"/>
      <c r="D117" s="42"/>
      <c r="E117" s="42"/>
      <c r="F117" s="42"/>
      <c r="G117" s="42"/>
      <c r="H117" s="42"/>
      <c r="I117" s="42"/>
      <c r="J117" s="42"/>
      <c r="K117" s="42"/>
      <c r="L117" s="32"/>
    </row>
  </sheetData>
  <sheetProtection algorithmName="SHA-512" hashValue="9QWfxzPjpj0JxxQ5jHWJTU9NXT9RvN7JlEcn6qgvzjcShG8TUgqbriuKuSh0R+9daK7GuK4UHAyTOCCWx5whFA==" saltValue="eZqZ9ca0rrPJV+5l3B/TP4lvkDeM+NYccnMYuQVvzd+tUVv7/uetfucoLs85jRJHTGLJx5gmhu7lOyvm7RBt+w==" spinCount="100000" sheet="1" objects="1" scenarios="1" formatColumns="0" formatRows="0" autoFilter="0"/>
  <autoFilter ref="C86:K116" xr:uid="{00000000-0009-0000-0000-000009000000}"/>
  <mergeCells count="9">
    <mergeCell ref="E50:H50"/>
    <mergeCell ref="E77:H77"/>
    <mergeCell ref="E79:H79"/>
    <mergeCell ref="L2:V2"/>
    <mergeCell ref="E7:H7"/>
    <mergeCell ref="E9:H9"/>
    <mergeCell ref="E18:H18"/>
    <mergeCell ref="E27:H27"/>
    <mergeCell ref="E48:H48"/>
  </mergeCells>
  <hyperlinks>
    <hyperlink ref="F91" r:id="rId1" xr:uid="{00000000-0004-0000-0900-000000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219"/>
  <sheetViews>
    <sheetView showGridLines="0" topLeftCell="A58" zoomScale="110" zoomScaleNormal="110" workbookViewId="0"/>
  </sheetViews>
  <sheetFormatPr defaultRowHeight="15"/>
  <cols>
    <col min="1" max="1" width="8.33203125" style="192" customWidth="1"/>
    <col min="2" max="2" width="1.6640625" style="192" customWidth="1"/>
    <col min="3" max="4" width="5" style="192" customWidth="1"/>
    <col min="5" max="5" width="11.6640625" style="192" customWidth="1"/>
    <col min="6" max="6" width="9.1640625" style="192" customWidth="1"/>
    <col min="7" max="7" width="5" style="192" customWidth="1"/>
    <col min="8" max="8" width="77.83203125" style="192" customWidth="1"/>
    <col min="9" max="10" width="20" style="192" customWidth="1"/>
    <col min="11" max="11" width="1.6640625" style="192" customWidth="1"/>
  </cols>
  <sheetData>
    <row r="1" spans="2:11" customFormat="1" ht="37.5" customHeight="1"/>
    <row r="2" spans="2:11" customFormat="1" ht="7.5" customHeight="1">
      <c r="B2" s="193"/>
      <c r="C2" s="194"/>
      <c r="D2" s="194"/>
      <c r="E2" s="194"/>
      <c r="F2" s="194"/>
      <c r="G2" s="194"/>
      <c r="H2" s="194"/>
      <c r="I2" s="194"/>
      <c r="J2" s="194"/>
      <c r="K2" s="195"/>
    </row>
    <row r="3" spans="2:11" s="15" customFormat="1" ht="45" customHeight="1">
      <c r="B3" s="196"/>
      <c r="C3" s="324" t="s">
        <v>1417</v>
      </c>
      <c r="D3" s="324"/>
      <c r="E3" s="324"/>
      <c r="F3" s="324"/>
      <c r="G3" s="324"/>
      <c r="H3" s="324"/>
      <c r="I3" s="324"/>
      <c r="J3" s="324"/>
      <c r="K3" s="197"/>
    </row>
    <row r="4" spans="2:11" customFormat="1" ht="25.5" customHeight="1">
      <c r="B4" s="198"/>
      <c r="C4" s="323" t="s">
        <v>1418</v>
      </c>
      <c r="D4" s="323"/>
      <c r="E4" s="323"/>
      <c r="F4" s="323"/>
      <c r="G4" s="323"/>
      <c r="H4" s="323"/>
      <c r="I4" s="323"/>
      <c r="J4" s="323"/>
      <c r="K4" s="199"/>
    </row>
    <row r="5" spans="2:11" customFormat="1" ht="5.25" customHeight="1">
      <c r="B5" s="198"/>
      <c r="C5" s="200"/>
      <c r="D5" s="200"/>
      <c r="E5" s="200"/>
      <c r="F5" s="200"/>
      <c r="G5" s="200"/>
      <c r="H5" s="200"/>
      <c r="I5" s="200"/>
      <c r="J5" s="200"/>
      <c r="K5" s="199"/>
    </row>
    <row r="6" spans="2:11" customFormat="1" ht="15" customHeight="1">
      <c r="B6" s="198"/>
      <c r="C6" s="322" t="s">
        <v>1419</v>
      </c>
      <c r="D6" s="322"/>
      <c r="E6" s="322"/>
      <c r="F6" s="322"/>
      <c r="G6" s="322"/>
      <c r="H6" s="322"/>
      <c r="I6" s="322"/>
      <c r="J6" s="322"/>
      <c r="K6" s="199"/>
    </row>
    <row r="7" spans="2:11" customFormat="1" ht="15" customHeight="1">
      <c r="B7" s="202"/>
      <c r="C7" s="322" t="s">
        <v>1420</v>
      </c>
      <c r="D7" s="322"/>
      <c r="E7" s="322"/>
      <c r="F7" s="322"/>
      <c r="G7" s="322"/>
      <c r="H7" s="322"/>
      <c r="I7" s="322"/>
      <c r="J7" s="322"/>
      <c r="K7" s="199"/>
    </row>
    <row r="8" spans="2:11" customFormat="1" ht="12.75" customHeight="1">
      <c r="B8" s="202"/>
      <c r="C8" s="201"/>
      <c r="D8" s="201"/>
      <c r="E8" s="201"/>
      <c r="F8" s="201"/>
      <c r="G8" s="201"/>
      <c r="H8" s="201"/>
      <c r="I8" s="201"/>
      <c r="J8" s="201"/>
      <c r="K8" s="199"/>
    </row>
    <row r="9" spans="2:11" customFormat="1" ht="15" customHeight="1">
      <c r="B9" s="202"/>
      <c r="C9" s="322" t="s">
        <v>1421</v>
      </c>
      <c r="D9" s="322"/>
      <c r="E9" s="322"/>
      <c r="F9" s="322"/>
      <c r="G9" s="322"/>
      <c r="H9" s="322"/>
      <c r="I9" s="322"/>
      <c r="J9" s="322"/>
      <c r="K9" s="199"/>
    </row>
    <row r="10" spans="2:11" customFormat="1" ht="15" customHeight="1">
      <c r="B10" s="202"/>
      <c r="C10" s="201"/>
      <c r="D10" s="322" t="s">
        <v>1422</v>
      </c>
      <c r="E10" s="322"/>
      <c r="F10" s="322"/>
      <c r="G10" s="322"/>
      <c r="H10" s="322"/>
      <c r="I10" s="322"/>
      <c r="J10" s="322"/>
      <c r="K10" s="199"/>
    </row>
    <row r="11" spans="2:11" customFormat="1" ht="15" customHeight="1">
      <c r="B11" s="202"/>
      <c r="C11" s="203"/>
      <c r="D11" s="322" t="s">
        <v>1423</v>
      </c>
      <c r="E11" s="322"/>
      <c r="F11" s="322"/>
      <c r="G11" s="322"/>
      <c r="H11" s="322"/>
      <c r="I11" s="322"/>
      <c r="J11" s="322"/>
      <c r="K11" s="199"/>
    </row>
    <row r="12" spans="2:11" customFormat="1" ht="15" customHeight="1">
      <c r="B12" s="202"/>
      <c r="C12" s="203"/>
      <c r="D12" s="201"/>
      <c r="E12" s="201"/>
      <c r="F12" s="201"/>
      <c r="G12" s="201"/>
      <c r="H12" s="201"/>
      <c r="I12" s="201"/>
      <c r="J12" s="201"/>
      <c r="K12" s="199"/>
    </row>
    <row r="13" spans="2:11" customFormat="1" ht="15" customHeight="1">
      <c r="B13" s="202"/>
      <c r="C13" s="203"/>
      <c r="D13" s="204" t="s">
        <v>1424</v>
      </c>
      <c r="E13" s="201"/>
      <c r="F13" s="201"/>
      <c r="G13" s="201"/>
      <c r="H13" s="201"/>
      <c r="I13" s="201"/>
      <c r="J13" s="201"/>
      <c r="K13" s="199"/>
    </row>
    <row r="14" spans="2:11" customFormat="1" ht="12.75" customHeight="1">
      <c r="B14" s="202"/>
      <c r="C14" s="203"/>
      <c r="D14" s="203"/>
      <c r="E14" s="203"/>
      <c r="F14" s="203"/>
      <c r="G14" s="203"/>
      <c r="H14" s="203"/>
      <c r="I14" s="203"/>
      <c r="J14" s="203"/>
      <c r="K14" s="199"/>
    </row>
    <row r="15" spans="2:11" customFormat="1" ht="15" customHeight="1">
      <c r="B15" s="202"/>
      <c r="C15" s="203"/>
      <c r="D15" s="322" t="s">
        <v>1425</v>
      </c>
      <c r="E15" s="322"/>
      <c r="F15" s="322"/>
      <c r="G15" s="322"/>
      <c r="H15" s="322"/>
      <c r="I15" s="322"/>
      <c r="J15" s="322"/>
      <c r="K15" s="199"/>
    </row>
    <row r="16" spans="2:11" customFormat="1" ht="15" customHeight="1">
      <c r="B16" s="202"/>
      <c r="C16" s="203"/>
      <c r="D16" s="322" t="s">
        <v>1426</v>
      </c>
      <c r="E16" s="322"/>
      <c r="F16" s="322"/>
      <c r="G16" s="322"/>
      <c r="H16" s="322"/>
      <c r="I16" s="322"/>
      <c r="J16" s="322"/>
      <c r="K16" s="199"/>
    </row>
    <row r="17" spans="2:11" customFormat="1" ht="15" customHeight="1">
      <c r="B17" s="202"/>
      <c r="C17" s="203"/>
      <c r="D17" s="322" t="s">
        <v>1427</v>
      </c>
      <c r="E17" s="322"/>
      <c r="F17" s="322"/>
      <c r="G17" s="322"/>
      <c r="H17" s="322"/>
      <c r="I17" s="322"/>
      <c r="J17" s="322"/>
      <c r="K17" s="199"/>
    </row>
    <row r="18" spans="2:11" customFormat="1" ht="15" customHeight="1">
      <c r="B18" s="202"/>
      <c r="C18" s="203"/>
      <c r="D18" s="203"/>
      <c r="E18" s="205" t="s">
        <v>79</v>
      </c>
      <c r="F18" s="322" t="s">
        <v>1428</v>
      </c>
      <c r="G18" s="322"/>
      <c r="H18" s="322"/>
      <c r="I18" s="322"/>
      <c r="J18" s="322"/>
      <c r="K18" s="199"/>
    </row>
    <row r="19" spans="2:11" customFormat="1" ht="15" customHeight="1">
      <c r="B19" s="202"/>
      <c r="C19" s="203"/>
      <c r="D19" s="203"/>
      <c r="E19" s="205" t="s">
        <v>1429</v>
      </c>
      <c r="F19" s="322" t="s">
        <v>1430</v>
      </c>
      <c r="G19" s="322"/>
      <c r="H19" s="322"/>
      <c r="I19" s="322"/>
      <c r="J19" s="322"/>
      <c r="K19" s="199"/>
    </row>
    <row r="20" spans="2:11" customFormat="1" ht="15" customHeight="1">
      <c r="B20" s="202"/>
      <c r="C20" s="203"/>
      <c r="D20" s="203"/>
      <c r="E20" s="205" t="s">
        <v>1431</v>
      </c>
      <c r="F20" s="322" t="s">
        <v>1432</v>
      </c>
      <c r="G20" s="322"/>
      <c r="H20" s="322"/>
      <c r="I20" s="322"/>
      <c r="J20" s="322"/>
      <c r="K20" s="199"/>
    </row>
    <row r="21" spans="2:11" customFormat="1" ht="15" customHeight="1">
      <c r="B21" s="202"/>
      <c r="C21" s="203"/>
      <c r="D21" s="203"/>
      <c r="E21" s="205" t="s">
        <v>1433</v>
      </c>
      <c r="F21" s="322" t="s">
        <v>1434</v>
      </c>
      <c r="G21" s="322"/>
      <c r="H21" s="322"/>
      <c r="I21" s="322"/>
      <c r="J21" s="322"/>
      <c r="K21" s="199"/>
    </row>
    <row r="22" spans="2:11" customFormat="1" ht="15" customHeight="1">
      <c r="B22" s="202"/>
      <c r="C22" s="203"/>
      <c r="D22" s="203"/>
      <c r="E22" s="205" t="s">
        <v>878</v>
      </c>
      <c r="F22" s="322" t="s">
        <v>879</v>
      </c>
      <c r="G22" s="322"/>
      <c r="H22" s="322"/>
      <c r="I22" s="322"/>
      <c r="J22" s="322"/>
      <c r="K22" s="199"/>
    </row>
    <row r="23" spans="2:11" customFormat="1" ht="15" customHeight="1">
      <c r="B23" s="202"/>
      <c r="C23" s="203"/>
      <c r="D23" s="203"/>
      <c r="E23" s="205" t="s">
        <v>97</v>
      </c>
      <c r="F23" s="322" t="s">
        <v>1435</v>
      </c>
      <c r="G23" s="322"/>
      <c r="H23" s="322"/>
      <c r="I23" s="322"/>
      <c r="J23" s="322"/>
      <c r="K23" s="199"/>
    </row>
    <row r="24" spans="2:11" customFormat="1" ht="12.75" customHeight="1">
      <c r="B24" s="202"/>
      <c r="C24" s="203"/>
      <c r="D24" s="203"/>
      <c r="E24" s="203"/>
      <c r="F24" s="203"/>
      <c r="G24" s="203"/>
      <c r="H24" s="203"/>
      <c r="I24" s="203"/>
      <c r="J24" s="203"/>
      <c r="K24" s="199"/>
    </row>
    <row r="25" spans="2:11" customFormat="1" ht="15" customHeight="1">
      <c r="B25" s="202"/>
      <c r="C25" s="322" t="s">
        <v>1436</v>
      </c>
      <c r="D25" s="322"/>
      <c r="E25" s="322"/>
      <c r="F25" s="322"/>
      <c r="G25" s="322"/>
      <c r="H25" s="322"/>
      <c r="I25" s="322"/>
      <c r="J25" s="322"/>
      <c r="K25" s="199"/>
    </row>
    <row r="26" spans="2:11" customFormat="1" ht="15" customHeight="1">
      <c r="B26" s="202"/>
      <c r="C26" s="322" t="s">
        <v>1437</v>
      </c>
      <c r="D26" s="322"/>
      <c r="E26" s="322"/>
      <c r="F26" s="322"/>
      <c r="G26" s="322"/>
      <c r="H26" s="322"/>
      <c r="I26" s="322"/>
      <c r="J26" s="322"/>
      <c r="K26" s="199"/>
    </row>
    <row r="27" spans="2:11" customFormat="1" ht="15" customHeight="1">
      <c r="B27" s="202"/>
      <c r="C27" s="201"/>
      <c r="D27" s="322" t="s">
        <v>1438</v>
      </c>
      <c r="E27" s="322"/>
      <c r="F27" s="322"/>
      <c r="G27" s="322"/>
      <c r="H27" s="322"/>
      <c r="I27" s="322"/>
      <c r="J27" s="322"/>
      <c r="K27" s="199"/>
    </row>
    <row r="28" spans="2:11" customFormat="1" ht="15" customHeight="1">
      <c r="B28" s="202"/>
      <c r="C28" s="203"/>
      <c r="D28" s="322" t="s">
        <v>1439</v>
      </c>
      <c r="E28" s="322"/>
      <c r="F28" s="322"/>
      <c r="G28" s="322"/>
      <c r="H28" s="322"/>
      <c r="I28" s="322"/>
      <c r="J28" s="322"/>
      <c r="K28" s="199"/>
    </row>
    <row r="29" spans="2:11" customFormat="1" ht="12.75" customHeight="1">
      <c r="B29" s="202"/>
      <c r="C29" s="203"/>
      <c r="D29" s="203"/>
      <c r="E29" s="203"/>
      <c r="F29" s="203"/>
      <c r="G29" s="203"/>
      <c r="H29" s="203"/>
      <c r="I29" s="203"/>
      <c r="J29" s="203"/>
      <c r="K29" s="199"/>
    </row>
    <row r="30" spans="2:11" customFormat="1" ht="15" customHeight="1">
      <c r="B30" s="202"/>
      <c r="C30" s="203"/>
      <c r="D30" s="322" t="s">
        <v>1440</v>
      </c>
      <c r="E30" s="322"/>
      <c r="F30" s="322"/>
      <c r="G30" s="322"/>
      <c r="H30" s="322"/>
      <c r="I30" s="322"/>
      <c r="J30" s="322"/>
      <c r="K30" s="199"/>
    </row>
    <row r="31" spans="2:11" customFormat="1" ht="15" customHeight="1">
      <c r="B31" s="202"/>
      <c r="C31" s="203"/>
      <c r="D31" s="322" t="s">
        <v>1441</v>
      </c>
      <c r="E31" s="322"/>
      <c r="F31" s="322"/>
      <c r="G31" s="322"/>
      <c r="H31" s="322"/>
      <c r="I31" s="322"/>
      <c r="J31" s="322"/>
      <c r="K31" s="199"/>
    </row>
    <row r="32" spans="2:11" customFormat="1" ht="12.75" customHeight="1">
      <c r="B32" s="202"/>
      <c r="C32" s="203"/>
      <c r="D32" s="203"/>
      <c r="E32" s="203"/>
      <c r="F32" s="203"/>
      <c r="G32" s="203"/>
      <c r="H32" s="203"/>
      <c r="I32" s="203"/>
      <c r="J32" s="203"/>
      <c r="K32" s="199"/>
    </row>
    <row r="33" spans="2:11" customFormat="1" ht="15" customHeight="1">
      <c r="B33" s="202"/>
      <c r="C33" s="203"/>
      <c r="D33" s="322" t="s">
        <v>1442</v>
      </c>
      <c r="E33" s="322"/>
      <c r="F33" s="322"/>
      <c r="G33" s="322"/>
      <c r="H33" s="322"/>
      <c r="I33" s="322"/>
      <c r="J33" s="322"/>
      <c r="K33" s="199"/>
    </row>
    <row r="34" spans="2:11" customFormat="1" ht="15" customHeight="1">
      <c r="B34" s="202"/>
      <c r="C34" s="203"/>
      <c r="D34" s="322" t="s">
        <v>1443</v>
      </c>
      <c r="E34" s="322"/>
      <c r="F34" s="322"/>
      <c r="G34" s="322"/>
      <c r="H34" s="322"/>
      <c r="I34" s="322"/>
      <c r="J34" s="322"/>
      <c r="K34" s="199"/>
    </row>
    <row r="35" spans="2:11" customFormat="1" ht="15" customHeight="1">
      <c r="B35" s="202"/>
      <c r="C35" s="203"/>
      <c r="D35" s="322" t="s">
        <v>1444</v>
      </c>
      <c r="E35" s="322"/>
      <c r="F35" s="322"/>
      <c r="G35" s="322"/>
      <c r="H35" s="322"/>
      <c r="I35" s="322"/>
      <c r="J35" s="322"/>
      <c r="K35" s="199"/>
    </row>
    <row r="36" spans="2:11" customFormat="1" ht="15" customHeight="1">
      <c r="B36" s="202"/>
      <c r="C36" s="203"/>
      <c r="D36" s="201"/>
      <c r="E36" s="204" t="s">
        <v>131</v>
      </c>
      <c r="F36" s="201"/>
      <c r="G36" s="322" t="s">
        <v>1445</v>
      </c>
      <c r="H36" s="322"/>
      <c r="I36" s="322"/>
      <c r="J36" s="322"/>
      <c r="K36" s="199"/>
    </row>
    <row r="37" spans="2:11" customFormat="1" ht="30.75" customHeight="1">
      <c r="B37" s="202"/>
      <c r="C37" s="203"/>
      <c r="D37" s="201"/>
      <c r="E37" s="204" t="s">
        <v>1446</v>
      </c>
      <c r="F37" s="201"/>
      <c r="G37" s="322" t="s">
        <v>1447</v>
      </c>
      <c r="H37" s="322"/>
      <c r="I37" s="322"/>
      <c r="J37" s="322"/>
      <c r="K37" s="199"/>
    </row>
    <row r="38" spans="2:11" customFormat="1" ht="15" customHeight="1">
      <c r="B38" s="202"/>
      <c r="C38" s="203"/>
      <c r="D38" s="201"/>
      <c r="E38" s="204" t="s">
        <v>53</v>
      </c>
      <c r="F38" s="201"/>
      <c r="G38" s="322" t="s">
        <v>1448</v>
      </c>
      <c r="H38" s="322"/>
      <c r="I38" s="322"/>
      <c r="J38" s="322"/>
      <c r="K38" s="199"/>
    </row>
    <row r="39" spans="2:11" customFormat="1" ht="15" customHeight="1">
      <c r="B39" s="202"/>
      <c r="C39" s="203"/>
      <c r="D39" s="201"/>
      <c r="E39" s="204" t="s">
        <v>54</v>
      </c>
      <c r="F39" s="201"/>
      <c r="G39" s="322" t="s">
        <v>1449</v>
      </c>
      <c r="H39" s="322"/>
      <c r="I39" s="322"/>
      <c r="J39" s="322"/>
      <c r="K39" s="199"/>
    </row>
    <row r="40" spans="2:11" customFormat="1" ht="15" customHeight="1">
      <c r="B40" s="202"/>
      <c r="C40" s="203"/>
      <c r="D40" s="201"/>
      <c r="E40" s="204" t="s">
        <v>132</v>
      </c>
      <c r="F40" s="201"/>
      <c r="G40" s="322" t="s">
        <v>1450</v>
      </c>
      <c r="H40" s="322"/>
      <c r="I40" s="322"/>
      <c r="J40" s="322"/>
      <c r="K40" s="199"/>
    </row>
    <row r="41" spans="2:11" customFormat="1" ht="15" customHeight="1">
      <c r="B41" s="202"/>
      <c r="C41" s="203"/>
      <c r="D41" s="201"/>
      <c r="E41" s="204" t="s">
        <v>133</v>
      </c>
      <c r="F41" s="201"/>
      <c r="G41" s="322" t="s">
        <v>1451</v>
      </c>
      <c r="H41" s="322"/>
      <c r="I41" s="322"/>
      <c r="J41" s="322"/>
      <c r="K41" s="199"/>
    </row>
    <row r="42" spans="2:11" customFormat="1" ht="15" customHeight="1">
      <c r="B42" s="202"/>
      <c r="C42" s="203"/>
      <c r="D42" s="201"/>
      <c r="E42" s="204" t="s">
        <v>1452</v>
      </c>
      <c r="F42" s="201"/>
      <c r="G42" s="322" t="s">
        <v>1453</v>
      </c>
      <c r="H42" s="322"/>
      <c r="I42" s="322"/>
      <c r="J42" s="322"/>
      <c r="K42" s="199"/>
    </row>
    <row r="43" spans="2:11" customFormat="1" ht="15" customHeight="1">
      <c r="B43" s="202"/>
      <c r="C43" s="203"/>
      <c r="D43" s="201"/>
      <c r="E43" s="204"/>
      <c r="F43" s="201"/>
      <c r="G43" s="322" t="s">
        <v>1454</v>
      </c>
      <c r="H43" s="322"/>
      <c r="I43" s="322"/>
      <c r="J43" s="322"/>
      <c r="K43" s="199"/>
    </row>
    <row r="44" spans="2:11" customFormat="1" ht="15" customHeight="1">
      <c r="B44" s="202"/>
      <c r="C44" s="203"/>
      <c r="D44" s="201"/>
      <c r="E44" s="204" t="s">
        <v>1455</v>
      </c>
      <c r="F44" s="201"/>
      <c r="G44" s="322" t="s">
        <v>1456</v>
      </c>
      <c r="H44" s="322"/>
      <c r="I44" s="322"/>
      <c r="J44" s="322"/>
      <c r="K44" s="199"/>
    </row>
    <row r="45" spans="2:11" customFormat="1" ht="15" customHeight="1">
      <c r="B45" s="202"/>
      <c r="C45" s="203"/>
      <c r="D45" s="201"/>
      <c r="E45" s="204" t="s">
        <v>135</v>
      </c>
      <c r="F45" s="201"/>
      <c r="G45" s="322" t="s">
        <v>1457</v>
      </c>
      <c r="H45" s="322"/>
      <c r="I45" s="322"/>
      <c r="J45" s="322"/>
      <c r="K45" s="199"/>
    </row>
    <row r="46" spans="2:11" customFormat="1" ht="12.75" customHeight="1">
      <c r="B46" s="202"/>
      <c r="C46" s="203"/>
      <c r="D46" s="201"/>
      <c r="E46" s="201"/>
      <c r="F46" s="201"/>
      <c r="G46" s="201"/>
      <c r="H46" s="201"/>
      <c r="I46" s="201"/>
      <c r="J46" s="201"/>
      <c r="K46" s="199"/>
    </row>
    <row r="47" spans="2:11" customFormat="1" ht="15" customHeight="1">
      <c r="B47" s="202"/>
      <c r="C47" s="203"/>
      <c r="D47" s="322" t="s">
        <v>1458</v>
      </c>
      <c r="E47" s="322"/>
      <c r="F47" s="322"/>
      <c r="G47" s="322"/>
      <c r="H47" s="322"/>
      <c r="I47" s="322"/>
      <c r="J47" s="322"/>
      <c r="K47" s="199"/>
    </row>
    <row r="48" spans="2:11" customFormat="1" ht="15" customHeight="1">
      <c r="B48" s="202"/>
      <c r="C48" s="203"/>
      <c r="D48" s="203"/>
      <c r="E48" s="322" t="s">
        <v>1459</v>
      </c>
      <c r="F48" s="322"/>
      <c r="G48" s="322"/>
      <c r="H48" s="322"/>
      <c r="I48" s="322"/>
      <c r="J48" s="322"/>
      <c r="K48" s="199"/>
    </row>
    <row r="49" spans="2:11" customFormat="1" ht="15" customHeight="1">
      <c r="B49" s="202"/>
      <c r="C49" s="203"/>
      <c r="D49" s="203"/>
      <c r="E49" s="322" t="s">
        <v>1460</v>
      </c>
      <c r="F49" s="322"/>
      <c r="G49" s="322"/>
      <c r="H49" s="322"/>
      <c r="I49" s="322"/>
      <c r="J49" s="322"/>
      <c r="K49" s="199"/>
    </row>
    <row r="50" spans="2:11" customFormat="1" ht="15" customHeight="1">
      <c r="B50" s="202"/>
      <c r="C50" s="203"/>
      <c r="D50" s="203"/>
      <c r="E50" s="322" t="s">
        <v>1461</v>
      </c>
      <c r="F50" s="322"/>
      <c r="G50" s="322"/>
      <c r="H50" s="322"/>
      <c r="I50" s="322"/>
      <c r="J50" s="322"/>
      <c r="K50" s="199"/>
    </row>
    <row r="51" spans="2:11" customFormat="1" ht="15" customHeight="1">
      <c r="B51" s="202"/>
      <c r="C51" s="203"/>
      <c r="D51" s="322" t="s">
        <v>1462</v>
      </c>
      <c r="E51" s="322"/>
      <c r="F51" s="322"/>
      <c r="G51" s="322"/>
      <c r="H51" s="322"/>
      <c r="I51" s="322"/>
      <c r="J51" s="322"/>
      <c r="K51" s="199"/>
    </row>
    <row r="52" spans="2:11" customFormat="1" ht="25.5" customHeight="1">
      <c r="B52" s="198"/>
      <c r="C52" s="323" t="s">
        <v>1463</v>
      </c>
      <c r="D52" s="323"/>
      <c r="E52" s="323"/>
      <c r="F52" s="323"/>
      <c r="G52" s="323"/>
      <c r="H52" s="323"/>
      <c r="I52" s="323"/>
      <c r="J52" s="323"/>
      <c r="K52" s="199"/>
    </row>
    <row r="53" spans="2:11" customFormat="1" ht="5.25" customHeight="1">
      <c r="B53" s="198"/>
      <c r="C53" s="200"/>
      <c r="D53" s="200"/>
      <c r="E53" s="200"/>
      <c r="F53" s="200"/>
      <c r="G53" s="200"/>
      <c r="H53" s="200"/>
      <c r="I53" s="200"/>
      <c r="J53" s="200"/>
      <c r="K53" s="199"/>
    </row>
    <row r="54" spans="2:11" customFormat="1" ht="15" customHeight="1">
      <c r="B54" s="198"/>
      <c r="C54" s="322" t="s">
        <v>1464</v>
      </c>
      <c r="D54" s="322"/>
      <c r="E54" s="322"/>
      <c r="F54" s="322"/>
      <c r="G54" s="322"/>
      <c r="H54" s="322"/>
      <c r="I54" s="322"/>
      <c r="J54" s="322"/>
      <c r="K54" s="199"/>
    </row>
    <row r="55" spans="2:11" customFormat="1" ht="15" customHeight="1">
      <c r="B55" s="198"/>
      <c r="C55" s="322" t="s">
        <v>1465</v>
      </c>
      <c r="D55" s="322"/>
      <c r="E55" s="322"/>
      <c r="F55" s="322"/>
      <c r="G55" s="322"/>
      <c r="H55" s="322"/>
      <c r="I55" s="322"/>
      <c r="J55" s="322"/>
      <c r="K55" s="199"/>
    </row>
    <row r="56" spans="2:11" customFormat="1" ht="12.75" customHeight="1">
      <c r="B56" s="198"/>
      <c r="C56" s="201"/>
      <c r="D56" s="201"/>
      <c r="E56" s="201"/>
      <c r="F56" s="201"/>
      <c r="G56" s="201"/>
      <c r="H56" s="201"/>
      <c r="I56" s="201"/>
      <c r="J56" s="201"/>
      <c r="K56" s="199"/>
    </row>
    <row r="57" spans="2:11" customFormat="1" ht="15" customHeight="1">
      <c r="B57" s="198"/>
      <c r="C57" s="322" t="s">
        <v>1466</v>
      </c>
      <c r="D57" s="322"/>
      <c r="E57" s="322"/>
      <c r="F57" s="322"/>
      <c r="G57" s="322"/>
      <c r="H57" s="322"/>
      <c r="I57" s="322"/>
      <c r="J57" s="322"/>
      <c r="K57" s="199"/>
    </row>
    <row r="58" spans="2:11" customFormat="1" ht="15" customHeight="1">
      <c r="B58" s="198"/>
      <c r="C58" s="203"/>
      <c r="D58" s="322" t="s">
        <v>1467</v>
      </c>
      <c r="E58" s="322"/>
      <c r="F58" s="322"/>
      <c r="G58" s="322"/>
      <c r="H58" s="322"/>
      <c r="I58" s="322"/>
      <c r="J58" s="322"/>
      <c r="K58" s="199"/>
    </row>
    <row r="59" spans="2:11" customFormat="1" ht="15" customHeight="1">
      <c r="B59" s="198"/>
      <c r="C59" s="203"/>
      <c r="D59" s="322" t="s">
        <v>1468</v>
      </c>
      <c r="E59" s="322"/>
      <c r="F59" s="322"/>
      <c r="G59" s="322"/>
      <c r="H59" s="322"/>
      <c r="I59" s="322"/>
      <c r="J59" s="322"/>
      <c r="K59" s="199"/>
    </row>
    <row r="60" spans="2:11" customFormat="1" ht="15" customHeight="1">
      <c r="B60" s="198"/>
      <c r="C60" s="203"/>
      <c r="D60" s="322" t="s">
        <v>1469</v>
      </c>
      <c r="E60" s="322"/>
      <c r="F60" s="322"/>
      <c r="G60" s="322"/>
      <c r="H60" s="322"/>
      <c r="I60" s="322"/>
      <c r="J60" s="322"/>
      <c r="K60" s="199"/>
    </row>
    <row r="61" spans="2:11" customFormat="1" ht="15" customHeight="1">
      <c r="B61" s="198"/>
      <c r="C61" s="203"/>
      <c r="D61" s="322" t="s">
        <v>1470</v>
      </c>
      <c r="E61" s="322"/>
      <c r="F61" s="322"/>
      <c r="G61" s="322"/>
      <c r="H61" s="322"/>
      <c r="I61" s="322"/>
      <c r="J61" s="322"/>
      <c r="K61" s="199"/>
    </row>
    <row r="62" spans="2:11" customFormat="1" ht="15" customHeight="1">
      <c r="B62" s="198"/>
      <c r="C62" s="203"/>
      <c r="D62" s="325" t="s">
        <v>1471</v>
      </c>
      <c r="E62" s="325"/>
      <c r="F62" s="325"/>
      <c r="G62" s="325"/>
      <c r="H62" s="325"/>
      <c r="I62" s="325"/>
      <c r="J62" s="325"/>
      <c r="K62" s="199"/>
    </row>
    <row r="63" spans="2:11" customFormat="1" ht="15" customHeight="1">
      <c r="B63" s="198"/>
      <c r="C63" s="203"/>
      <c r="D63" s="322" t="s">
        <v>1472</v>
      </c>
      <c r="E63" s="322"/>
      <c r="F63" s="322"/>
      <c r="G63" s="322"/>
      <c r="H63" s="322"/>
      <c r="I63" s="322"/>
      <c r="J63" s="322"/>
      <c r="K63" s="199"/>
    </row>
    <row r="64" spans="2:11" customFormat="1" ht="12.75" customHeight="1">
      <c r="B64" s="198"/>
      <c r="C64" s="203"/>
      <c r="D64" s="203"/>
      <c r="E64" s="206"/>
      <c r="F64" s="203"/>
      <c r="G64" s="203"/>
      <c r="H64" s="203"/>
      <c r="I64" s="203"/>
      <c r="J64" s="203"/>
      <c r="K64" s="199"/>
    </row>
    <row r="65" spans="2:11" customFormat="1" ht="15" customHeight="1">
      <c r="B65" s="198"/>
      <c r="C65" s="203"/>
      <c r="D65" s="322" t="s">
        <v>1473</v>
      </c>
      <c r="E65" s="322"/>
      <c r="F65" s="322"/>
      <c r="G65" s="322"/>
      <c r="H65" s="322"/>
      <c r="I65" s="322"/>
      <c r="J65" s="322"/>
      <c r="K65" s="199"/>
    </row>
    <row r="66" spans="2:11" customFormat="1" ht="15" customHeight="1">
      <c r="B66" s="198"/>
      <c r="C66" s="203"/>
      <c r="D66" s="325" t="s">
        <v>1474</v>
      </c>
      <c r="E66" s="325"/>
      <c r="F66" s="325"/>
      <c r="G66" s="325"/>
      <c r="H66" s="325"/>
      <c r="I66" s="325"/>
      <c r="J66" s="325"/>
      <c r="K66" s="199"/>
    </row>
    <row r="67" spans="2:11" customFormat="1" ht="15" customHeight="1">
      <c r="B67" s="198"/>
      <c r="C67" s="203"/>
      <c r="D67" s="322" t="s">
        <v>1475</v>
      </c>
      <c r="E67" s="322"/>
      <c r="F67" s="322"/>
      <c r="G67" s="322"/>
      <c r="H67" s="322"/>
      <c r="I67" s="322"/>
      <c r="J67" s="322"/>
      <c r="K67" s="199"/>
    </row>
    <row r="68" spans="2:11" customFormat="1" ht="15" customHeight="1">
      <c r="B68" s="198"/>
      <c r="C68" s="203"/>
      <c r="D68" s="322" t="s">
        <v>1476</v>
      </c>
      <c r="E68" s="322"/>
      <c r="F68" s="322"/>
      <c r="G68" s="322"/>
      <c r="H68" s="322"/>
      <c r="I68" s="322"/>
      <c r="J68" s="322"/>
      <c r="K68" s="199"/>
    </row>
    <row r="69" spans="2:11" customFormat="1" ht="15" customHeight="1">
      <c r="B69" s="198"/>
      <c r="C69" s="203"/>
      <c r="D69" s="322" t="s">
        <v>1477</v>
      </c>
      <c r="E69" s="322"/>
      <c r="F69" s="322"/>
      <c r="G69" s="322"/>
      <c r="H69" s="322"/>
      <c r="I69" s="322"/>
      <c r="J69" s="322"/>
      <c r="K69" s="199"/>
    </row>
    <row r="70" spans="2:11" customFormat="1" ht="15" customHeight="1">
      <c r="B70" s="198"/>
      <c r="C70" s="203"/>
      <c r="D70" s="322" t="s">
        <v>1478</v>
      </c>
      <c r="E70" s="322"/>
      <c r="F70" s="322"/>
      <c r="G70" s="322"/>
      <c r="H70" s="322"/>
      <c r="I70" s="322"/>
      <c r="J70" s="322"/>
      <c r="K70" s="199"/>
    </row>
    <row r="71" spans="2:11" customFormat="1" ht="12.75" customHeight="1">
      <c r="B71" s="207"/>
      <c r="C71" s="208"/>
      <c r="D71" s="208"/>
      <c r="E71" s="208"/>
      <c r="F71" s="208"/>
      <c r="G71" s="208"/>
      <c r="H71" s="208"/>
      <c r="I71" s="208"/>
      <c r="J71" s="208"/>
      <c r="K71" s="209"/>
    </row>
    <row r="72" spans="2:11" customFormat="1" ht="18.75" customHeight="1">
      <c r="B72" s="210"/>
      <c r="C72" s="210"/>
      <c r="D72" s="210"/>
      <c r="E72" s="210"/>
      <c r="F72" s="210"/>
      <c r="G72" s="210"/>
      <c r="H72" s="210"/>
      <c r="I72" s="210"/>
      <c r="J72" s="210"/>
      <c r="K72" s="211"/>
    </row>
    <row r="73" spans="2:11" customFormat="1" ht="18.75" customHeight="1">
      <c r="B73" s="211"/>
      <c r="C73" s="211"/>
      <c r="D73" s="211"/>
      <c r="E73" s="211"/>
      <c r="F73" s="211"/>
      <c r="G73" s="211"/>
      <c r="H73" s="211"/>
      <c r="I73" s="211"/>
      <c r="J73" s="211"/>
      <c r="K73" s="211"/>
    </row>
    <row r="74" spans="2:11" customFormat="1" ht="7.5" customHeight="1">
      <c r="B74" s="212"/>
      <c r="C74" s="213"/>
      <c r="D74" s="213"/>
      <c r="E74" s="213"/>
      <c r="F74" s="213"/>
      <c r="G74" s="213"/>
      <c r="H74" s="213"/>
      <c r="I74" s="213"/>
      <c r="J74" s="213"/>
      <c r="K74" s="214"/>
    </row>
    <row r="75" spans="2:11" customFormat="1" ht="45" customHeight="1">
      <c r="B75" s="215"/>
      <c r="C75" s="326" t="s">
        <v>1479</v>
      </c>
      <c r="D75" s="326"/>
      <c r="E75" s="326"/>
      <c r="F75" s="326"/>
      <c r="G75" s="326"/>
      <c r="H75" s="326"/>
      <c r="I75" s="326"/>
      <c r="J75" s="326"/>
      <c r="K75" s="216"/>
    </row>
    <row r="76" spans="2:11" customFormat="1" ht="17.25" customHeight="1">
      <c r="B76" s="215"/>
      <c r="C76" s="217" t="s">
        <v>1480</v>
      </c>
      <c r="D76" s="217"/>
      <c r="E76" s="217"/>
      <c r="F76" s="217" t="s">
        <v>1481</v>
      </c>
      <c r="G76" s="218"/>
      <c r="H76" s="217" t="s">
        <v>54</v>
      </c>
      <c r="I76" s="217" t="s">
        <v>57</v>
      </c>
      <c r="J76" s="217" t="s">
        <v>1482</v>
      </c>
      <c r="K76" s="216"/>
    </row>
    <row r="77" spans="2:11" customFormat="1" ht="17.25" customHeight="1">
      <c r="B77" s="215"/>
      <c r="C77" s="219" t="s">
        <v>1483</v>
      </c>
      <c r="D77" s="219"/>
      <c r="E77" s="219"/>
      <c r="F77" s="220" t="s">
        <v>1484</v>
      </c>
      <c r="G77" s="221"/>
      <c r="H77" s="219"/>
      <c r="I77" s="219"/>
      <c r="J77" s="219" t="s">
        <v>1485</v>
      </c>
      <c r="K77" s="216"/>
    </row>
    <row r="78" spans="2:11" customFormat="1" ht="5.25" customHeight="1">
      <c r="B78" s="215"/>
      <c r="C78" s="222"/>
      <c r="D78" s="222"/>
      <c r="E78" s="222"/>
      <c r="F78" s="222"/>
      <c r="G78" s="223"/>
      <c r="H78" s="222"/>
      <c r="I78" s="222"/>
      <c r="J78" s="222"/>
      <c r="K78" s="216"/>
    </row>
    <row r="79" spans="2:11" customFormat="1" ht="15" customHeight="1">
      <c r="B79" s="215"/>
      <c r="C79" s="204" t="s">
        <v>53</v>
      </c>
      <c r="D79" s="224"/>
      <c r="E79" s="224"/>
      <c r="F79" s="225" t="s">
        <v>1486</v>
      </c>
      <c r="G79" s="226"/>
      <c r="H79" s="204" t="s">
        <v>1487</v>
      </c>
      <c r="I79" s="204" t="s">
        <v>1488</v>
      </c>
      <c r="J79" s="204">
        <v>20</v>
      </c>
      <c r="K79" s="216"/>
    </row>
    <row r="80" spans="2:11" customFormat="1" ht="15" customHeight="1">
      <c r="B80" s="215"/>
      <c r="C80" s="204" t="s">
        <v>1489</v>
      </c>
      <c r="D80" s="204"/>
      <c r="E80" s="204"/>
      <c r="F80" s="225" t="s">
        <v>1486</v>
      </c>
      <c r="G80" s="226"/>
      <c r="H80" s="204" t="s">
        <v>1490</v>
      </c>
      <c r="I80" s="204" t="s">
        <v>1488</v>
      </c>
      <c r="J80" s="204">
        <v>120</v>
      </c>
      <c r="K80" s="216"/>
    </row>
    <row r="81" spans="2:11" customFormat="1" ht="15" customHeight="1">
      <c r="B81" s="227"/>
      <c r="C81" s="204" t="s">
        <v>1491</v>
      </c>
      <c r="D81" s="204"/>
      <c r="E81" s="204"/>
      <c r="F81" s="225" t="s">
        <v>1492</v>
      </c>
      <c r="G81" s="226"/>
      <c r="H81" s="204" t="s">
        <v>1493</v>
      </c>
      <c r="I81" s="204" t="s">
        <v>1488</v>
      </c>
      <c r="J81" s="204">
        <v>50</v>
      </c>
      <c r="K81" s="216"/>
    </row>
    <row r="82" spans="2:11" customFormat="1" ht="15" customHeight="1">
      <c r="B82" s="227"/>
      <c r="C82" s="204" t="s">
        <v>1494</v>
      </c>
      <c r="D82" s="204"/>
      <c r="E82" s="204"/>
      <c r="F82" s="225" t="s">
        <v>1486</v>
      </c>
      <c r="G82" s="226"/>
      <c r="H82" s="204" t="s">
        <v>1495</v>
      </c>
      <c r="I82" s="204" t="s">
        <v>1496</v>
      </c>
      <c r="J82" s="204"/>
      <c r="K82" s="216"/>
    </row>
    <row r="83" spans="2:11" customFormat="1" ht="15" customHeight="1">
      <c r="B83" s="227"/>
      <c r="C83" s="204" t="s">
        <v>1497</v>
      </c>
      <c r="D83" s="204"/>
      <c r="E83" s="204"/>
      <c r="F83" s="225" t="s">
        <v>1492</v>
      </c>
      <c r="G83" s="204"/>
      <c r="H83" s="204" t="s">
        <v>1498</v>
      </c>
      <c r="I83" s="204" t="s">
        <v>1488</v>
      </c>
      <c r="J83" s="204">
        <v>15</v>
      </c>
      <c r="K83" s="216"/>
    </row>
    <row r="84" spans="2:11" customFormat="1" ht="15" customHeight="1">
      <c r="B84" s="227"/>
      <c r="C84" s="204" t="s">
        <v>1499</v>
      </c>
      <c r="D84" s="204"/>
      <c r="E84" s="204"/>
      <c r="F84" s="225" t="s">
        <v>1492</v>
      </c>
      <c r="G84" s="204"/>
      <c r="H84" s="204" t="s">
        <v>1500</v>
      </c>
      <c r="I84" s="204" t="s">
        <v>1488</v>
      </c>
      <c r="J84" s="204">
        <v>15</v>
      </c>
      <c r="K84" s="216"/>
    </row>
    <row r="85" spans="2:11" customFormat="1" ht="15" customHeight="1">
      <c r="B85" s="227"/>
      <c r="C85" s="204" t="s">
        <v>1501</v>
      </c>
      <c r="D85" s="204"/>
      <c r="E85" s="204"/>
      <c r="F85" s="225" t="s">
        <v>1492</v>
      </c>
      <c r="G85" s="204"/>
      <c r="H85" s="204" t="s">
        <v>1502</v>
      </c>
      <c r="I85" s="204" t="s">
        <v>1488</v>
      </c>
      <c r="J85" s="204">
        <v>20</v>
      </c>
      <c r="K85" s="216"/>
    </row>
    <row r="86" spans="2:11" customFormat="1" ht="15" customHeight="1">
      <c r="B86" s="227"/>
      <c r="C86" s="204" t="s">
        <v>1503</v>
      </c>
      <c r="D86" s="204"/>
      <c r="E86" s="204"/>
      <c r="F86" s="225" t="s">
        <v>1492</v>
      </c>
      <c r="G86" s="204"/>
      <c r="H86" s="204" t="s">
        <v>1504</v>
      </c>
      <c r="I86" s="204" t="s">
        <v>1488</v>
      </c>
      <c r="J86" s="204">
        <v>20</v>
      </c>
      <c r="K86" s="216"/>
    </row>
    <row r="87" spans="2:11" customFormat="1" ht="15" customHeight="1">
      <c r="B87" s="227"/>
      <c r="C87" s="204" t="s">
        <v>1505</v>
      </c>
      <c r="D87" s="204"/>
      <c r="E87" s="204"/>
      <c r="F87" s="225" t="s">
        <v>1492</v>
      </c>
      <c r="G87" s="226"/>
      <c r="H87" s="204" t="s">
        <v>1506</v>
      </c>
      <c r="I87" s="204" t="s">
        <v>1488</v>
      </c>
      <c r="J87" s="204">
        <v>50</v>
      </c>
      <c r="K87" s="216"/>
    </row>
    <row r="88" spans="2:11" customFormat="1" ht="15" customHeight="1">
      <c r="B88" s="227"/>
      <c r="C88" s="204" t="s">
        <v>1507</v>
      </c>
      <c r="D88" s="204"/>
      <c r="E88" s="204"/>
      <c r="F88" s="225" t="s">
        <v>1492</v>
      </c>
      <c r="G88" s="226"/>
      <c r="H88" s="204" t="s">
        <v>1508</v>
      </c>
      <c r="I88" s="204" t="s">
        <v>1488</v>
      </c>
      <c r="J88" s="204">
        <v>20</v>
      </c>
      <c r="K88" s="216"/>
    </row>
    <row r="89" spans="2:11" customFormat="1" ht="15" customHeight="1">
      <c r="B89" s="227"/>
      <c r="C89" s="204" t="s">
        <v>1509</v>
      </c>
      <c r="D89" s="204"/>
      <c r="E89" s="204"/>
      <c r="F89" s="225" t="s">
        <v>1492</v>
      </c>
      <c r="G89" s="226"/>
      <c r="H89" s="204" t="s">
        <v>1510</v>
      </c>
      <c r="I89" s="204" t="s">
        <v>1488</v>
      </c>
      <c r="J89" s="204">
        <v>20</v>
      </c>
      <c r="K89" s="216"/>
    </row>
    <row r="90" spans="2:11" customFormat="1" ht="15" customHeight="1">
      <c r="B90" s="227"/>
      <c r="C90" s="204" t="s">
        <v>1511</v>
      </c>
      <c r="D90" s="204"/>
      <c r="E90" s="204"/>
      <c r="F90" s="225" t="s">
        <v>1492</v>
      </c>
      <c r="G90" s="226"/>
      <c r="H90" s="204" t="s">
        <v>1512</v>
      </c>
      <c r="I90" s="204" t="s">
        <v>1488</v>
      </c>
      <c r="J90" s="204">
        <v>50</v>
      </c>
      <c r="K90" s="216"/>
    </row>
    <row r="91" spans="2:11" customFormat="1" ht="15" customHeight="1">
      <c r="B91" s="227"/>
      <c r="C91" s="204" t="s">
        <v>1513</v>
      </c>
      <c r="D91" s="204"/>
      <c r="E91" s="204"/>
      <c r="F91" s="225" t="s">
        <v>1492</v>
      </c>
      <c r="G91" s="226"/>
      <c r="H91" s="204" t="s">
        <v>1513</v>
      </c>
      <c r="I91" s="204" t="s">
        <v>1488</v>
      </c>
      <c r="J91" s="204">
        <v>50</v>
      </c>
      <c r="K91" s="216"/>
    </row>
    <row r="92" spans="2:11" customFormat="1" ht="15" customHeight="1">
      <c r="B92" s="227"/>
      <c r="C92" s="204" t="s">
        <v>1514</v>
      </c>
      <c r="D92" s="204"/>
      <c r="E92" s="204"/>
      <c r="F92" s="225" t="s">
        <v>1492</v>
      </c>
      <c r="G92" s="226"/>
      <c r="H92" s="204" t="s">
        <v>1515</v>
      </c>
      <c r="I92" s="204" t="s">
        <v>1488</v>
      </c>
      <c r="J92" s="204">
        <v>255</v>
      </c>
      <c r="K92" s="216"/>
    </row>
    <row r="93" spans="2:11" customFormat="1" ht="15" customHeight="1">
      <c r="B93" s="227"/>
      <c r="C93" s="204" t="s">
        <v>1516</v>
      </c>
      <c r="D93" s="204"/>
      <c r="E93" s="204"/>
      <c r="F93" s="225" t="s">
        <v>1486</v>
      </c>
      <c r="G93" s="226"/>
      <c r="H93" s="204" t="s">
        <v>1517</v>
      </c>
      <c r="I93" s="204" t="s">
        <v>1518</v>
      </c>
      <c r="J93" s="204"/>
      <c r="K93" s="216"/>
    </row>
    <row r="94" spans="2:11" customFormat="1" ht="15" customHeight="1">
      <c r="B94" s="227"/>
      <c r="C94" s="204" t="s">
        <v>1519</v>
      </c>
      <c r="D94" s="204"/>
      <c r="E94" s="204"/>
      <c r="F94" s="225" t="s">
        <v>1486</v>
      </c>
      <c r="G94" s="226"/>
      <c r="H94" s="204" t="s">
        <v>1520</v>
      </c>
      <c r="I94" s="204" t="s">
        <v>1521</v>
      </c>
      <c r="J94" s="204"/>
      <c r="K94" s="216"/>
    </row>
    <row r="95" spans="2:11" customFormat="1" ht="15" customHeight="1">
      <c r="B95" s="227"/>
      <c r="C95" s="204" t="s">
        <v>1522</v>
      </c>
      <c r="D95" s="204"/>
      <c r="E95" s="204"/>
      <c r="F95" s="225" t="s">
        <v>1486</v>
      </c>
      <c r="G95" s="226"/>
      <c r="H95" s="204" t="s">
        <v>1522</v>
      </c>
      <c r="I95" s="204" t="s">
        <v>1521</v>
      </c>
      <c r="J95" s="204"/>
      <c r="K95" s="216"/>
    </row>
    <row r="96" spans="2:11" customFormat="1" ht="15" customHeight="1">
      <c r="B96" s="227"/>
      <c r="C96" s="204" t="s">
        <v>38</v>
      </c>
      <c r="D96" s="204"/>
      <c r="E96" s="204"/>
      <c r="F96" s="225" t="s">
        <v>1486</v>
      </c>
      <c r="G96" s="226"/>
      <c r="H96" s="204" t="s">
        <v>1523</v>
      </c>
      <c r="I96" s="204" t="s">
        <v>1521</v>
      </c>
      <c r="J96" s="204"/>
      <c r="K96" s="216"/>
    </row>
    <row r="97" spans="2:11" customFormat="1" ht="15" customHeight="1">
      <c r="B97" s="227"/>
      <c r="C97" s="204" t="s">
        <v>48</v>
      </c>
      <c r="D97" s="204"/>
      <c r="E97" s="204"/>
      <c r="F97" s="225" t="s">
        <v>1486</v>
      </c>
      <c r="G97" s="226"/>
      <c r="H97" s="204" t="s">
        <v>1524</v>
      </c>
      <c r="I97" s="204" t="s">
        <v>1521</v>
      </c>
      <c r="J97" s="204"/>
      <c r="K97" s="216"/>
    </row>
    <row r="98" spans="2:11" customFormat="1" ht="15" customHeight="1">
      <c r="B98" s="228"/>
      <c r="C98" s="229"/>
      <c r="D98" s="229"/>
      <c r="E98" s="229"/>
      <c r="F98" s="229"/>
      <c r="G98" s="229"/>
      <c r="H98" s="229"/>
      <c r="I98" s="229"/>
      <c r="J98" s="229"/>
      <c r="K98" s="230"/>
    </row>
    <row r="99" spans="2:11" customFormat="1" ht="18.75" customHeight="1">
      <c r="B99" s="231"/>
      <c r="C99" s="232"/>
      <c r="D99" s="232"/>
      <c r="E99" s="232"/>
      <c r="F99" s="232"/>
      <c r="G99" s="232"/>
      <c r="H99" s="232"/>
      <c r="I99" s="232"/>
      <c r="J99" s="232"/>
      <c r="K99" s="231"/>
    </row>
    <row r="100" spans="2:11" customFormat="1" ht="18.75" customHeight="1">
      <c r="B100" s="211"/>
      <c r="C100" s="211"/>
      <c r="D100" s="211"/>
      <c r="E100" s="211"/>
      <c r="F100" s="211"/>
      <c r="G100" s="211"/>
      <c r="H100" s="211"/>
      <c r="I100" s="211"/>
      <c r="J100" s="211"/>
      <c r="K100" s="211"/>
    </row>
    <row r="101" spans="2:11" customFormat="1" ht="7.5" customHeight="1">
      <c r="B101" s="212"/>
      <c r="C101" s="213"/>
      <c r="D101" s="213"/>
      <c r="E101" s="213"/>
      <c r="F101" s="213"/>
      <c r="G101" s="213"/>
      <c r="H101" s="213"/>
      <c r="I101" s="213"/>
      <c r="J101" s="213"/>
      <c r="K101" s="214"/>
    </row>
    <row r="102" spans="2:11" customFormat="1" ht="45" customHeight="1">
      <c r="B102" s="215"/>
      <c r="C102" s="326" t="s">
        <v>1525</v>
      </c>
      <c r="D102" s="326"/>
      <c r="E102" s="326"/>
      <c r="F102" s="326"/>
      <c r="G102" s="326"/>
      <c r="H102" s="326"/>
      <c r="I102" s="326"/>
      <c r="J102" s="326"/>
      <c r="K102" s="216"/>
    </row>
    <row r="103" spans="2:11" customFormat="1" ht="17.25" customHeight="1">
      <c r="B103" s="215"/>
      <c r="C103" s="217" t="s">
        <v>1480</v>
      </c>
      <c r="D103" s="217"/>
      <c r="E103" s="217"/>
      <c r="F103" s="217" t="s">
        <v>1481</v>
      </c>
      <c r="G103" s="218"/>
      <c r="H103" s="217" t="s">
        <v>54</v>
      </c>
      <c r="I103" s="217" t="s">
        <v>57</v>
      </c>
      <c r="J103" s="217" t="s">
        <v>1482</v>
      </c>
      <c r="K103" s="216"/>
    </row>
    <row r="104" spans="2:11" customFormat="1" ht="17.25" customHeight="1">
      <c r="B104" s="215"/>
      <c r="C104" s="219" t="s">
        <v>1483</v>
      </c>
      <c r="D104" s="219"/>
      <c r="E104" s="219"/>
      <c r="F104" s="220" t="s">
        <v>1484</v>
      </c>
      <c r="G104" s="221"/>
      <c r="H104" s="219"/>
      <c r="I104" s="219"/>
      <c r="J104" s="219" t="s">
        <v>1485</v>
      </c>
      <c r="K104" s="216"/>
    </row>
    <row r="105" spans="2:11" customFormat="1" ht="5.25" customHeight="1">
      <c r="B105" s="215"/>
      <c r="C105" s="217"/>
      <c r="D105" s="217"/>
      <c r="E105" s="217"/>
      <c r="F105" s="217"/>
      <c r="G105" s="233"/>
      <c r="H105" s="217"/>
      <c r="I105" s="217"/>
      <c r="J105" s="217"/>
      <c r="K105" s="216"/>
    </row>
    <row r="106" spans="2:11" customFormat="1" ht="15" customHeight="1">
      <c r="B106" s="215"/>
      <c r="C106" s="204" t="s">
        <v>53</v>
      </c>
      <c r="D106" s="224"/>
      <c r="E106" s="224"/>
      <c r="F106" s="225" t="s">
        <v>1486</v>
      </c>
      <c r="G106" s="204"/>
      <c r="H106" s="204" t="s">
        <v>1526</v>
      </c>
      <c r="I106" s="204" t="s">
        <v>1488</v>
      </c>
      <c r="J106" s="204">
        <v>20</v>
      </c>
      <c r="K106" s="216"/>
    </row>
    <row r="107" spans="2:11" customFormat="1" ht="15" customHeight="1">
      <c r="B107" s="215"/>
      <c r="C107" s="204" t="s">
        <v>1489</v>
      </c>
      <c r="D107" s="204"/>
      <c r="E107" s="204"/>
      <c r="F107" s="225" t="s">
        <v>1486</v>
      </c>
      <c r="G107" s="204"/>
      <c r="H107" s="204" t="s">
        <v>1526</v>
      </c>
      <c r="I107" s="204" t="s">
        <v>1488</v>
      </c>
      <c r="J107" s="204">
        <v>120</v>
      </c>
      <c r="K107" s="216"/>
    </row>
    <row r="108" spans="2:11" customFormat="1" ht="15" customHeight="1">
      <c r="B108" s="227"/>
      <c r="C108" s="204" t="s">
        <v>1491</v>
      </c>
      <c r="D108" s="204"/>
      <c r="E108" s="204"/>
      <c r="F108" s="225" t="s">
        <v>1492</v>
      </c>
      <c r="G108" s="204"/>
      <c r="H108" s="204" t="s">
        <v>1526</v>
      </c>
      <c r="I108" s="204" t="s">
        <v>1488</v>
      </c>
      <c r="J108" s="204">
        <v>50</v>
      </c>
      <c r="K108" s="216"/>
    </row>
    <row r="109" spans="2:11" customFormat="1" ht="15" customHeight="1">
      <c r="B109" s="227"/>
      <c r="C109" s="204" t="s">
        <v>1494</v>
      </c>
      <c r="D109" s="204"/>
      <c r="E109" s="204"/>
      <c r="F109" s="225" t="s">
        <v>1486</v>
      </c>
      <c r="G109" s="204"/>
      <c r="H109" s="204" t="s">
        <v>1526</v>
      </c>
      <c r="I109" s="204" t="s">
        <v>1496</v>
      </c>
      <c r="J109" s="204"/>
      <c r="K109" s="216"/>
    </row>
    <row r="110" spans="2:11" customFormat="1" ht="15" customHeight="1">
      <c r="B110" s="227"/>
      <c r="C110" s="204" t="s">
        <v>1505</v>
      </c>
      <c r="D110" s="204"/>
      <c r="E110" s="204"/>
      <c r="F110" s="225" t="s">
        <v>1492</v>
      </c>
      <c r="G110" s="204"/>
      <c r="H110" s="204" t="s">
        <v>1526</v>
      </c>
      <c r="I110" s="204" t="s">
        <v>1488</v>
      </c>
      <c r="J110" s="204">
        <v>50</v>
      </c>
      <c r="K110" s="216"/>
    </row>
    <row r="111" spans="2:11" customFormat="1" ht="15" customHeight="1">
      <c r="B111" s="227"/>
      <c r="C111" s="204" t="s">
        <v>1513</v>
      </c>
      <c r="D111" s="204"/>
      <c r="E111" s="204"/>
      <c r="F111" s="225" t="s">
        <v>1492</v>
      </c>
      <c r="G111" s="204"/>
      <c r="H111" s="204" t="s">
        <v>1526</v>
      </c>
      <c r="I111" s="204" t="s">
        <v>1488</v>
      </c>
      <c r="J111" s="204">
        <v>50</v>
      </c>
      <c r="K111" s="216"/>
    </row>
    <row r="112" spans="2:11" customFormat="1" ht="15" customHeight="1">
      <c r="B112" s="227"/>
      <c r="C112" s="204" t="s">
        <v>1511</v>
      </c>
      <c r="D112" s="204"/>
      <c r="E112" s="204"/>
      <c r="F112" s="225" t="s">
        <v>1492</v>
      </c>
      <c r="G112" s="204"/>
      <c r="H112" s="204" t="s">
        <v>1526</v>
      </c>
      <c r="I112" s="204" t="s">
        <v>1488</v>
      </c>
      <c r="J112" s="204">
        <v>50</v>
      </c>
      <c r="K112" s="216"/>
    </row>
    <row r="113" spans="2:11" customFormat="1" ht="15" customHeight="1">
      <c r="B113" s="227"/>
      <c r="C113" s="204" t="s">
        <v>53</v>
      </c>
      <c r="D113" s="204"/>
      <c r="E113" s="204"/>
      <c r="F113" s="225" t="s">
        <v>1486</v>
      </c>
      <c r="G113" s="204"/>
      <c r="H113" s="204" t="s">
        <v>1527</v>
      </c>
      <c r="I113" s="204" t="s">
        <v>1488</v>
      </c>
      <c r="J113" s="204">
        <v>20</v>
      </c>
      <c r="K113" s="216"/>
    </row>
    <row r="114" spans="2:11" customFormat="1" ht="15" customHeight="1">
      <c r="B114" s="227"/>
      <c r="C114" s="204" t="s">
        <v>1528</v>
      </c>
      <c r="D114" s="204"/>
      <c r="E114" s="204"/>
      <c r="F114" s="225" t="s">
        <v>1486</v>
      </c>
      <c r="G114" s="204"/>
      <c r="H114" s="204" t="s">
        <v>1529</v>
      </c>
      <c r="I114" s="204" t="s">
        <v>1488</v>
      </c>
      <c r="J114" s="204">
        <v>120</v>
      </c>
      <c r="K114" s="216"/>
    </row>
    <row r="115" spans="2:11" customFormat="1" ht="15" customHeight="1">
      <c r="B115" s="227"/>
      <c r="C115" s="204" t="s">
        <v>38</v>
      </c>
      <c r="D115" s="204"/>
      <c r="E115" s="204"/>
      <c r="F115" s="225" t="s">
        <v>1486</v>
      </c>
      <c r="G115" s="204"/>
      <c r="H115" s="204" t="s">
        <v>1530</v>
      </c>
      <c r="I115" s="204" t="s">
        <v>1521</v>
      </c>
      <c r="J115" s="204"/>
      <c r="K115" s="216"/>
    </row>
    <row r="116" spans="2:11" customFormat="1" ht="15" customHeight="1">
      <c r="B116" s="227"/>
      <c r="C116" s="204" t="s">
        <v>48</v>
      </c>
      <c r="D116" s="204"/>
      <c r="E116" s="204"/>
      <c r="F116" s="225" t="s">
        <v>1486</v>
      </c>
      <c r="G116" s="204"/>
      <c r="H116" s="204" t="s">
        <v>1531</v>
      </c>
      <c r="I116" s="204" t="s">
        <v>1521</v>
      </c>
      <c r="J116" s="204"/>
      <c r="K116" s="216"/>
    </row>
    <row r="117" spans="2:11" customFormat="1" ht="15" customHeight="1">
      <c r="B117" s="227"/>
      <c r="C117" s="204" t="s">
        <v>57</v>
      </c>
      <c r="D117" s="204"/>
      <c r="E117" s="204"/>
      <c r="F117" s="225" t="s">
        <v>1486</v>
      </c>
      <c r="G117" s="204"/>
      <c r="H117" s="204" t="s">
        <v>1532</v>
      </c>
      <c r="I117" s="204" t="s">
        <v>1533</v>
      </c>
      <c r="J117" s="204"/>
      <c r="K117" s="216"/>
    </row>
    <row r="118" spans="2:11" customFormat="1" ht="15" customHeight="1">
      <c r="B118" s="228"/>
      <c r="C118" s="234"/>
      <c r="D118" s="234"/>
      <c r="E118" s="234"/>
      <c r="F118" s="234"/>
      <c r="G118" s="234"/>
      <c r="H118" s="234"/>
      <c r="I118" s="234"/>
      <c r="J118" s="234"/>
      <c r="K118" s="230"/>
    </row>
    <row r="119" spans="2:11" customFormat="1" ht="18.75" customHeight="1">
      <c r="B119" s="235"/>
      <c r="C119" s="236"/>
      <c r="D119" s="236"/>
      <c r="E119" s="236"/>
      <c r="F119" s="237"/>
      <c r="G119" s="236"/>
      <c r="H119" s="236"/>
      <c r="I119" s="236"/>
      <c r="J119" s="236"/>
      <c r="K119" s="235"/>
    </row>
    <row r="120" spans="2:11" customFormat="1" ht="18.75" customHeight="1">
      <c r="B120" s="211"/>
      <c r="C120" s="211"/>
      <c r="D120" s="211"/>
      <c r="E120" s="211"/>
      <c r="F120" s="211"/>
      <c r="G120" s="211"/>
      <c r="H120" s="211"/>
      <c r="I120" s="211"/>
      <c r="J120" s="211"/>
      <c r="K120" s="211"/>
    </row>
    <row r="121" spans="2:11" customFormat="1" ht="7.5" customHeight="1">
      <c r="B121" s="238"/>
      <c r="C121" s="239"/>
      <c r="D121" s="239"/>
      <c r="E121" s="239"/>
      <c r="F121" s="239"/>
      <c r="G121" s="239"/>
      <c r="H121" s="239"/>
      <c r="I121" s="239"/>
      <c r="J121" s="239"/>
      <c r="K121" s="240"/>
    </row>
    <row r="122" spans="2:11" customFormat="1" ht="45" customHeight="1">
      <c r="B122" s="241"/>
      <c r="C122" s="324" t="s">
        <v>1534</v>
      </c>
      <c r="D122" s="324"/>
      <c r="E122" s="324"/>
      <c r="F122" s="324"/>
      <c r="G122" s="324"/>
      <c r="H122" s="324"/>
      <c r="I122" s="324"/>
      <c r="J122" s="324"/>
      <c r="K122" s="242"/>
    </row>
    <row r="123" spans="2:11" customFormat="1" ht="17.25" customHeight="1">
      <c r="B123" s="243"/>
      <c r="C123" s="217" t="s">
        <v>1480</v>
      </c>
      <c r="D123" s="217"/>
      <c r="E123" s="217"/>
      <c r="F123" s="217" t="s">
        <v>1481</v>
      </c>
      <c r="G123" s="218"/>
      <c r="H123" s="217" t="s">
        <v>54</v>
      </c>
      <c r="I123" s="217" t="s">
        <v>57</v>
      </c>
      <c r="J123" s="217" t="s">
        <v>1482</v>
      </c>
      <c r="K123" s="244"/>
    </row>
    <row r="124" spans="2:11" customFormat="1" ht="17.25" customHeight="1">
      <c r="B124" s="243"/>
      <c r="C124" s="219" t="s">
        <v>1483</v>
      </c>
      <c r="D124" s="219"/>
      <c r="E124" s="219"/>
      <c r="F124" s="220" t="s">
        <v>1484</v>
      </c>
      <c r="G124" s="221"/>
      <c r="H124" s="219"/>
      <c r="I124" s="219"/>
      <c r="J124" s="219" t="s">
        <v>1485</v>
      </c>
      <c r="K124" s="244"/>
    </row>
    <row r="125" spans="2:11" customFormat="1" ht="5.25" customHeight="1">
      <c r="B125" s="245"/>
      <c r="C125" s="222"/>
      <c r="D125" s="222"/>
      <c r="E125" s="222"/>
      <c r="F125" s="222"/>
      <c r="G125" s="246"/>
      <c r="H125" s="222"/>
      <c r="I125" s="222"/>
      <c r="J125" s="222"/>
      <c r="K125" s="247"/>
    </row>
    <row r="126" spans="2:11" customFormat="1" ht="15" customHeight="1">
      <c r="B126" s="245"/>
      <c r="C126" s="204" t="s">
        <v>1489</v>
      </c>
      <c r="D126" s="224"/>
      <c r="E126" s="224"/>
      <c r="F126" s="225" t="s">
        <v>1486</v>
      </c>
      <c r="G126" s="204"/>
      <c r="H126" s="204" t="s">
        <v>1526</v>
      </c>
      <c r="I126" s="204" t="s">
        <v>1488</v>
      </c>
      <c r="J126" s="204">
        <v>120</v>
      </c>
      <c r="K126" s="248"/>
    </row>
    <row r="127" spans="2:11" customFormat="1" ht="15" customHeight="1">
      <c r="B127" s="245"/>
      <c r="C127" s="204" t="s">
        <v>1535</v>
      </c>
      <c r="D127" s="204"/>
      <c r="E127" s="204"/>
      <c r="F127" s="225" t="s">
        <v>1486</v>
      </c>
      <c r="G127" s="204"/>
      <c r="H127" s="204" t="s">
        <v>1536</v>
      </c>
      <c r="I127" s="204" t="s">
        <v>1488</v>
      </c>
      <c r="J127" s="204" t="s">
        <v>1537</v>
      </c>
      <c r="K127" s="248"/>
    </row>
    <row r="128" spans="2:11" customFormat="1" ht="15" customHeight="1">
      <c r="B128" s="245"/>
      <c r="C128" s="204" t="s">
        <v>97</v>
      </c>
      <c r="D128" s="204"/>
      <c r="E128" s="204"/>
      <c r="F128" s="225" t="s">
        <v>1486</v>
      </c>
      <c r="G128" s="204"/>
      <c r="H128" s="204" t="s">
        <v>1538</v>
      </c>
      <c r="I128" s="204" t="s">
        <v>1488</v>
      </c>
      <c r="J128" s="204" t="s">
        <v>1537</v>
      </c>
      <c r="K128" s="248"/>
    </row>
    <row r="129" spans="2:11" customFormat="1" ht="15" customHeight="1">
      <c r="B129" s="245"/>
      <c r="C129" s="204" t="s">
        <v>1497</v>
      </c>
      <c r="D129" s="204"/>
      <c r="E129" s="204"/>
      <c r="F129" s="225" t="s">
        <v>1492</v>
      </c>
      <c r="G129" s="204"/>
      <c r="H129" s="204" t="s">
        <v>1498</v>
      </c>
      <c r="I129" s="204" t="s">
        <v>1488</v>
      </c>
      <c r="J129" s="204">
        <v>15</v>
      </c>
      <c r="K129" s="248"/>
    </row>
    <row r="130" spans="2:11" customFormat="1" ht="15" customHeight="1">
      <c r="B130" s="245"/>
      <c r="C130" s="204" t="s">
        <v>1499</v>
      </c>
      <c r="D130" s="204"/>
      <c r="E130" s="204"/>
      <c r="F130" s="225" t="s">
        <v>1492</v>
      </c>
      <c r="G130" s="204"/>
      <c r="H130" s="204" t="s">
        <v>1500</v>
      </c>
      <c r="I130" s="204" t="s">
        <v>1488</v>
      </c>
      <c r="J130" s="204">
        <v>15</v>
      </c>
      <c r="K130" s="248"/>
    </row>
    <row r="131" spans="2:11" customFormat="1" ht="15" customHeight="1">
      <c r="B131" s="245"/>
      <c r="C131" s="204" t="s">
        <v>1501</v>
      </c>
      <c r="D131" s="204"/>
      <c r="E131" s="204"/>
      <c r="F131" s="225" t="s">
        <v>1492</v>
      </c>
      <c r="G131" s="204"/>
      <c r="H131" s="204" t="s">
        <v>1502</v>
      </c>
      <c r="I131" s="204" t="s">
        <v>1488</v>
      </c>
      <c r="J131" s="204">
        <v>20</v>
      </c>
      <c r="K131" s="248"/>
    </row>
    <row r="132" spans="2:11" customFormat="1" ht="15" customHeight="1">
      <c r="B132" s="245"/>
      <c r="C132" s="204" t="s">
        <v>1503</v>
      </c>
      <c r="D132" s="204"/>
      <c r="E132" s="204"/>
      <c r="F132" s="225" t="s">
        <v>1492</v>
      </c>
      <c r="G132" s="204"/>
      <c r="H132" s="204" t="s">
        <v>1504</v>
      </c>
      <c r="I132" s="204" t="s">
        <v>1488</v>
      </c>
      <c r="J132" s="204">
        <v>20</v>
      </c>
      <c r="K132" s="248"/>
    </row>
    <row r="133" spans="2:11" customFormat="1" ht="15" customHeight="1">
      <c r="B133" s="245"/>
      <c r="C133" s="204" t="s">
        <v>1491</v>
      </c>
      <c r="D133" s="204"/>
      <c r="E133" s="204"/>
      <c r="F133" s="225" t="s">
        <v>1492</v>
      </c>
      <c r="G133" s="204"/>
      <c r="H133" s="204" t="s">
        <v>1526</v>
      </c>
      <c r="I133" s="204" t="s">
        <v>1488</v>
      </c>
      <c r="J133" s="204">
        <v>50</v>
      </c>
      <c r="K133" s="248"/>
    </row>
    <row r="134" spans="2:11" customFormat="1" ht="15" customHeight="1">
      <c r="B134" s="245"/>
      <c r="C134" s="204" t="s">
        <v>1505</v>
      </c>
      <c r="D134" s="204"/>
      <c r="E134" s="204"/>
      <c r="F134" s="225" t="s">
        <v>1492</v>
      </c>
      <c r="G134" s="204"/>
      <c r="H134" s="204" t="s">
        <v>1526</v>
      </c>
      <c r="I134" s="204" t="s">
        <v>1488</v>
      </c>
      <c r="J134" s="204">
        <v>50</v>
      </c>
      <c r="K134" s="248"/>
    </row>
    <row r="135" spans="2:11" customFormat="1" ht="15" customHeight="1">
      <c r="B135" s="245"/>
      <c r="C135" s="204" t="s">
        <v>1511</v>
      </c>
      <c r="D135" s="204"/>
      <c r="E135" s="204"/>
      <c r="F135" s="225" t="s">
        <v>1492</v>
      </c>
      <c r="G135" s="204"/>
      <c r="H135" s="204" t="s">
        <v>1526</v>
      </c>
      <c r="I135" s="204" t="s">
        <v>1488</v>
      </c>
      <c r="J135" s="204">
        <v>50</v>
      </c>
      <c r="K135" s="248"/>
    </row>
    <row r="136" spans="2:11" customFormat="1" ht="15" customHeight="1">
      <c r="B136" s="245"/>
      <c r="C136" s="204" t="s">
        <v>1513</v>
      </c>
      <c r="D136" s="204"/>
      <c r="E136" s="204"/>
      <c r="F136" s="225" t="s">
        <v>1492</v>
      </c>
      <c r="G136" s="204"/>
      <c r="H136" s="204" t="s">
        <v>1526</v>
      </c>
      <c r="I136" s="204" t="s">
        <v>1488</v>
      </c>
      <c r="J136" s="204">
        <v>50</v>
      </c>
      <c r="K136" s="248"/>
    </row>
    <row r="137" spans="2:11" customFormat="1" ht="15" customHeight="1">
      <c r="B137" s="245"/>
      <c r="C137" s="204" t="s">
        <v>1514</v>
      </c>
      <c r="D137" s="204"/>
      <c r="E137" s="204"/>
      <c r="F137" s="225" t="s">
        <v>1492</v>
      </c>
      <c r="G137" s="204"/>
      <c r="H137" s="204" t="s">
        <v>1539</v>
      </c>
      <c r="I137" s="204" t="s">
        <v>1488</v>
      </c>
      <c r="J137" s="204">
        <v>255</v>
      </c>
      <c r="K137" s="248"/>
    </row>
    <row r="138" spans="2:11" customFormat="1" ht="15" customHeight="1">
      <c r="B138" s="245"/>
      <c r="C138" s="204" t="s">
        <v>1516</v>
      </c>
      <c r="D138" s="204"/>
      <c r="E138" s="204"/>
      <c r="F138" s="225" t="s">
        <v>1486</v>
      </c>
      <c r="G138" s="204"/>
      <c r="H138" s="204" t="s">
        <v>1540</v>
      </c>
      <c r="I138" s="204" t="s">
        <v>1518</v>
      </c>
      <c r="J138" s="204"/>
      <c r="K138" s="248"/>
    </row>
    <row r="139" spans="2:11" customFormat="1" ht="15" customHeight="1">
      <c r="B139" s="245"/>
      <c r="C139" s="204" t="s">
        <v>1519</v>
      </c>
      <c r="D139" s="204"/>
      <c r="E139" s="204"/>
      <c r="F139" s="225" t="s">
        <v>1486</v>
      </c>
      <c r="G139" s="204"/>
      <c r="H139" s="204" t="s">
        <v>1541</v>
      </c>
      <c r="I139" s="204" t="s">
        <v>1521</v>
      </c>
      <c r="J139" s="204"/>
      <c r="K139" s="248"/>
    </row>
    <row r="140" spans="2:11" customFormat="1" ht="15" customHeight="1">
      <c r="B140" s="245"/>
      <c r="C140" s="204" t="s">
        <v>1522</v>
      </c>
      <c r="D140" s="204"/>
      <c r="E140" s="204"/>
      <c r="F140" s="225" t="s">
        <v>1486</v>
      </c>
      <c r="G140" s="204"/>
      <c r="H140" s="204" t="s">
        <v>1522</v>
      </c>
      <c r="I140" s="204" t="s">
        <v>1521</v>
      </c>
      <c r="J140" s="204"/>
      <c r="K140" s="248"/>
    </row>
    <row r="141" spans="2:11" customFormat="1" ht="15" customHeight="1">
      <c r="B141" s="245"/>
      <c r="C141" s="204" t="s">
        <v>38</v>
      </c>
      <c r="D141" s="204"/>
      <c r="E141" s="204"/>
      <c r="F141" s="225" t="s">
        <v>1486</v>
      </c>
      <c r="G141" s="204"/>
      <c r="H141" s="204" t="s">
        <v>1542</v>
      </c>
      <c r="I141" s="204" t="s">
        <v>1521</v>
      </c>
      <c r="J141" s="204"/>
      <c r="K141" s="248"/>
    </row>
    <row r="142" spans="2:11" customFormat="1" ht="15" customHeight="1">
      <c r="B142" s="245"/>
      <c r="C142" s="204" t="s">
        <v>1543</v>
      </c>
      <c r="D142" s="204"/>
      <c r="E142" s="204"/>
      <c r="F142" s="225" t="s">
        <v>1486</v>
      </c>
      <c r="G142" s="204"/>
      <c r="H142" s="204" t="s">
        <v>1544</v>
      </c>
      <c r="I142" s="204" t="s">
        <v>1521</v>
      </c>
      <c r="J142" s="204"/>
      <c r="K142" s="248"/>
    </row>
    <row r="143" spans="2:11" customFormat="1" ht="15" customHeight="1">
      <c r="B143" s="249"/>
      <c r="C143" s="250"/>
      <c r="D143" s="250"/>
      <c r="E143" s="250"/>
      <c r="F143" s="250"/>
      <c r="G143" s="250"/>
      <c r="H143" s="250"/>
      <c r="I143" s="250"/>
      <c r="J143" s="250"/>
      <c r="K143" s="251"/>
    </row>
    <row r="144" spans="2:11" customFormat="1" ht="18.75" customHeight="1">
      <c r="B144" s="236"/>
      <c r="C144" s="236"/>
      <c r="D144" s="236"/>
      <c r="E144" s="236"/>
      <c r="F144" s="237"/>
      <c r="G144" s="236"/>
      <c r="H144" s="236"/>
      <c r="I144" s="236"/>
      <c r="J144" s="236"/>
      <c r="K144" s="236"/>
    </row>
    <row r="145" spans="2:11" customFormat="1" ht="18.75" customHeight="1">
      <c r="B145" s="211"/>
      <c r="C145" s="211"/>
      <c r="D145" s="211"/>
      <c r="E145" s="211"/>
      <c r="F145" s="211"/>
      <c r="G145" s="211"/>
      <c r="H145" s="211"/>
      <c r="I145" s="211"/>
      <c r="J145" s="211"/>
      <c r="K145" s="211"/>
    </row>
    <row r="146" spans="2:11" customFormat="1" ht="7.5" customHeight="1">
      <c r="B146" s="212"/>
      <c r="C146" s="213"/>
      <c r="D146" s="213"/>
      <c r="E146" s="213"/>
      <c r="F146" s="213"/>
      <c r="G146" s="213"/>
      <c r="H146" s="213"/>
      <c r="I146" s="213"/>
      <c r="J146" s="213"/>
      <c r="K146" s="214"/>
    </row>
    <row r="147" spans="2:11" customFormat="1" ht="45" customHeight="1">
      <c r="B147" s="215"/>
      <c r="C147" s="326" t="s">
        <v>1545</v>
      </c>
      <c r="D147" s="326"/>
      <c r="E147" s="326"/>
      <c r="F147" s="326"/>
      <c r="G147" s="326"/>
      <c r="H147" s="326"/>
      <c r="I147" s="326"/>
      <c r="J147" s="326"/>
      <c r="K147" s="216"/>
    </row>
    <row r="148" spans="2:11" customFormat="1" ht="17.25" customHeight="1">
      <c r="B148" s="215"/>
      <c r="C148" s="217" t="s">
        <v>1480</v>
      </c>
      <c r="D148" s="217"/>
      <c r="E148" s="217"/>
      <c r="F148" s="217" t="s">
        <v>1481</v>
      </c>
      <c r="G148" s="218"/>
      <c r="H148" s="217" t="s">
        <v>54</v>
      </c>
      <c r="I148" s="217" t="s">
        <v>57</v>
      </c>
      <c r="J148" s="217" t="s">
        <v>1482</v>
      </c>
      <c r="K148" s="216"/>
    </row>
    <row r="149" spans="2:11" customFormat="1" ht="17.25" customHeight="1">
      <c r="B149" s="215"/>
      <c r="C149" s="219" t="s">
        <v>1483</v>
      </c>
      <c r="D149" s="219"/>
      <c r="E149" s="219"/>
      <c r="F149" s="220" t="s">
        <v>1484</v>
      </c>
      <c r="G149" s="221"/>
      <c r="H149" s="219"/>
      <c r="I149" s="219"/>
      <c r="J149" s="219" t="s">
        <v>1485</v>
      </c>
      <c r="K149" s="216"/>
    </row>
    <row r="150" spans="2:11" customFormat="1" ht="5.25" customHeight="1">
      <c r="B150" s="227"/>
      <c r="C150" s="222"/>
      <c r="D150" s="222"/>
      <c r="E150" s="222"/>
      <c r="F150" s="222"/>
      <c r="G150" s="223"/>
      <c r="H150" s="222"/>
      <c r="I150" s="222"/>
      <c r="J150" s="222"/>
      <c r="K150" s="248"/>
    </row>
    <row r="151" spans="2:11" customFormat="1" ht="15" customHeight="1">
      <c r="B151" s="227"/>
      <c r="C151" s="252" t="s">
        <v>1489</v>
      </c>
      <c r="D151" s="204"/>
      <c r="E151" s="204"/>
      <c r="F151" s="253" t="s">
        <v>1486</v>
      </c>
      <c r="G151" s="204"/>
      <c r="H151" s="252" t="s">
        <v>1526</v>
      </c>
      <c r="I151" s="252" t="s">
        <v>1488</v>
      </c>
      <c r="J151" s="252">
        <v>120</v>
      </c>
      <c r="K151" s="248"/>
    </row>
    <row r="152" spans="2:11" customFormat="1" ht="15" customHeight="1">
      <c r="B152" s="227"/>
      <c r="C152" s="252" t="s">
        <v>1535</v>
      </c>
      <c r="D152" s="204"/>
      <c r="E152" s="204"/>
      <c r="F152" s="253" t="s">
        <v>1486</v>
      </c>
      <c r="G152" s="204"/>
      <c r="H152" s="252" t="s">
        <v>1546</v>
      </c>
      <c r="I152" s="252" t="s">
        <v>1488</v>
      </c>
      <c r="J152" s="252" t="s">
        <v>1537</v>
      </c>
      <c r="K152" s="248"/>
    </row>
    <row r="153" spans="2:11" customFormat="1" ht="15" customHeight="1">
      <c r="B153" s="227"/>
      <c r="C153" s="252" t="s">
        <v>97</v>
      </c>
      <c r="D153" s="204"/>
      <c r="E153" s="204"/>
      <c r="F153" s="253" t="s">
        <v>1486</v>
      </c>
      <c r="G153" s="204"/>
      <c r="H153" s="252" t="s">
        <v>1547</v>
      </c>
      <c r="I153" s="252" t="s">
        <v>1488</v>
      </c>
      <c r="J153" s="252" t="s">
        <v>1537</v>
      </c>
      <c r="K153" s="248"/>
    </row>
    <row r="154" spans="2:11" customFormat="1" ht="15" customHeight="1">
      <c r="B154" s="227"/>
      <c r="C154" s="252" t="s">
        <v>1491</v>
      </c>
      <c r="D154" s="204"/>
      <c r="E154" s="204"/>
      <c r="F154" s="253" t="s">
        <v>1492</v>
      </c>
      <c r="G154" s="204"/>
      <c r="H154" s="252" t="s">
        <v>1526</v>
      </c>
      <c r="I154" s="252" t="s">
        <v>1488</v>
      </c>
      <c r="J154" s="252">
        <v>50</v>
      </c>
      <c r="K154" s="248"/>
    </row>
    <row r="155" spans="2:11" customFormat="1" ht="15" customHeight="1">
      <c r="B155" s="227"/>
      <c r="C155" s="252" t="s">
        <v>1494</v>
      </c>
      <c r="D155" s="204"/>
      <c r="E155" s="204"/>
      <c r="F155" s="253" t="s">
        <v>1486</v>
      </c>
      <c r="G155" s="204"/>
      <c r="H155" s="252" t="s">
        <v>1526</v>
      </c>
      <c r="I155" s="252" t="s">
        <v>1496</v>
      </c>
      <c r="J155" s="252"/>
      <c r="K155" s="248"/>
    </row>
    <row r="156" spans="2:11" customFormat="1" ht="15" customHeight="1">
      <c r="B156" s="227"/>
      <c r="C156" s="252" t="s">
        <v>1505</v>
      </c>
      <c r="D156" s="204"/>
      <c r="E156" s="204"/>
      <c r="F156" s="253" t="s">
        <v>1492</v>
      </c>
      <c r="G156" s="204"/>
      <c r="H156" s="252" t="s">
        <v>1526</v>
      </c>
      <c r="I156" s="252" t="s">
        <v>1488</v>
      </c>
      <c r="J156" s="252">
        <v>50</v>
      </c>
      <c r="K156" s="248"/>
    </row>
    <row r="157" spans="2:11" customFormat="1" ht="15" customHeight="1">
      <c r="B157" s="227"/>
      <c r="C157" s="252" t="s">
        <v>1513</v>
      </c>
      <c r="D157" s="204"/>
      <c r="E157" s="204"/>
      <c r="F157" s="253" t="s">
        <v>1492</v>
      </c>
      <c r="G157" s="204"/>
      <c r="H157" s="252" t="s">
        <v>1526</v>
      </c>
      <c r="I157" s="252" t="s">
        <v>1488</v>
      </c>
      <c r="J157" s="252">
        <v>50</v>
      </c>
      <c r="K157" s="248"/>
    </row>
    <row r="158" spans="2:11" customFormat="1" ht="15" customHeight="1">
      <c r="B158" s="227"/>
      <c r="C158" s="252" t="s">
        <v>1511</v>
      </c>
      <c r="D158" s="204"/>
      <c r="E158" s="204"/>
      <c r="F158" s="253" t="s">
        <v>1492</v>
      </c>
      <c r="G158" s="204"/>
      <c r="H158" s="252" t="s">
        <v>1526</v>
      </c>
      <c r="I158" s="252" t="s">
        <v>1488</v>
      </c>
      <c r="J158" s="252">
        <v>50</v>
      </c>
      <c r="K158" s="248"/>
    </row>
    <row r="159" spans="2:11" customFormat="1" ht="15" customHeight="1">
      <c r="B159" s="227"/>
      <c r="C159" s="252" t="s">
        <v>115</v>
      </c>
      <c r="D159" s="204"/>
      <c r="E159" s="204"/>
      <c r="F159" s="253" t="s">
        <v>1486</v>
      </c>
      <c r="G159" s="204"/>
      <c r="H159" s="252" t="s">
        <v>1548</v>
      </c>
      <c r="I159" s="252" t="s">
        <v>1488</v>
      </c>
      <c r="J159" s="252" t="s">
        <v>1549</v>
      </c>
      <c r="K159" s="248"/>
    </row>
    <row r="160" spans="2:11" customFormat="1" ht="15" customHeight="1">
      <c r="B160" s="227"/>
      <c r="C160" s="252" t="s">
        <v>1550</v>
      </c>
      <c r="D160" s="204"/>
      <c r="E160" s="204"/>
      <c r="F160" s="253" t="s">
        <v>1486</v>
      </c>
      <c r="G160" s="204"/>
      <c r="H160" s="252" t="s">
        <v>1551</v>
      </c>
      <c r="I160" s="252" t="s">
        <v>1521</v>
      </c>
      <c r="J160" s="252"/>
      <c r="K160" s="248"/>
    </row>
    <row r="161" spans="2:11" customFormat="1" ht="15" customHeight="1">
      <c r="B161" s="254"/>
      <c r="C161" s="234"/>
      <c r="D161" s="234"/>
      <c r="E161" s="234"/>
      <c r="F161" s="234"/>
      <c r="G161" s="234"/>
      <c r="H161" s="234"/>
      <c r="I161" s="234"/>
      <c r="J161" s="234"/>
      <c r="K161" s="255"/>
    </row>
    <row r="162" spans="2:11" customFormat="1" ht="18.75" customHeight="1">
      <c r="B162" s="236"/>
      <c r="C162" s="246"/>
      <c r="D162" s="246"/>
      <c r="E162" s="246"/>
      <c r="F162" s="256"/>
      <c r="G162" s="246"/>
      <c r="H162" s="246"/>
      <c r="I162" s="246"/>
      <c r="J162" s="246"/>
      <c r="K162" s="236"/>
    </row>
    <row r="163" spans="2:11" customFormat="1" ht="18.75" customHeight="1">
      <c r="B163" s="211"/>
      <c r="C163" s="211"/>
      <c r="D163" s="211"/>
      <c r="E163" s="211"/>
      <c r="F163" s="211"/>
      <c r="G163" s="211"/>
      <c r="H163" s="211"/>
      <c r="I163" s="211"/>
      <c r="J163" s="211"/>
      <c r="K163" s="211"/>
    </row>
    <row r="164" spans="2:11" customFormat="1" ht="7.5" customHeight="1">
      <c r="B164" s="193"/>
      <c r="C164" s="194"/>
      <c r="D164" s="194"/>
      <c r="E164" s="194"/>
      <c r="F164" s="194"/>
      <c r="G164" s="194"/>
      <c r="H164" s="194"/>
      <c r="I164" s="194"/>
      <c r="J164" s="194"/>
      <c r="K164" s="195"/>
    </row>
    <row r="165" spans="2:11" customFormat="1" ht="45" customHeight="1">
      <c r="B165" s="196"/>
      <c r="C165" s="324" t="s">
        <v>1552</v>
      </c>
      <c r="D165" s="324"/>
      <c r="E165" s="324"/>
      <c r="F165" s="324"/>
      <c r="G165" s="324"/>
      <c r="H165" s="324"/>
      <c r="I165" s="324"/>
      <c r="J165" s="324"/>
      <c r="K165" s="197"/>
    </row>
    <row r="166" spans="2:11" customFormat="1" ht="17.25" customHeight="1">
      <c r="B166" s="196"/>
      <c r="C166" s="217" t="s">
        <v>1480</v>
      </c>
      <c r="D166" s="217"/>
      <c r="E166" s="217"/>
      <c r="F166" s="217" t="s">
        <v>1481</v>
      </c>
      <c r="G166" s="257"/>
      <c r="H166" s="258" t="s">
        <v>54</v>
      </c>
      <c r="I166" s="258" t="s">
        <v>57</v>
      </c>
      <c r="J166" s="217" t="s">
        <v>1482</v>
      </c>
      <c r="K166" s="197"/>
    </row>
    <row r="167" spans="2:11" customFormat="1" ht="17.25" customHeight="1">
      <c r="B167" s="198"/>
      <c r="C167" s="219" t="s">
        <v>1483</v>
      </c>
      <c r="D167" s="219"/>
      <c r="E167" s="219"/>
      <c r="F167" s="220" t="s">
        <v>1484</v>
      </c>
      <c r="G167" s="259"/>
      <c r="H167" s="260"/>
      <c r="I167" s="260"/>
      <c r="J167" s="219" t="s">
        <v>1485</v>
      </c>
      <c r="K167" s="199"/>
    </row>
    <row r="168" spans="2:11" customFormat="1" ht="5.25" customHeight="1">
      <c r="B168" s="227"/>
      <c r="C168" s="222"/>
      <c r="D168" s="222"/>
      <c r="E168" s="222"/>
      <c r="F168" s="222"/>
      <c r="G168" s="223"/>
      <c r="H168" s="222"/>
      <c r="I168" s="222"/>
      <c r="J168" s="222"/>
      <c r="K168" s="248"/>
    </row>
    <row r="169" spans="2:11" customFormat="1" ht="15" customHeight="1">
      <c r="B169" s="227"/>
      <c r="C169" s="204" t="s">
        <v>1489</v>
      </c>
      <c r="D169" s="204"/>
      <c r="E169" s="204"/>
      <c r="F169" s="225" t="s">
        <v>1486</v>
      </c>
      <c r="G169" s="204"/>
      <c r="H169" s="204" t="s">
        <v>1526</v>
      </c>
      <c r="I169" s="204" t="s">
        <v>1488</v>
      </c>
      <c r="J169" s="204">
        <v>120</v>
      </c>
      <c r="K169" s="248"/>
    </row>
    <row r="170" spans="2:11" customFormat="1" ht="15" customHeight="1">
      <c r="B170" s="227"/>
      <c r="C170" s="204" t="s">
        <v>1535</v>
      </c>
      <c r="D170" s="204"/>
      <c r="E170" s="204"/>
      <c r="F170" s="225" t="s">
        <v>1486</v>
      </c>
      <c r="G170" s="204"/>
      <c r="H170" s="204" t="s">
        <v>1536</v>
      </c>
      <c r="I170" s="204" t="s">
        <v>1488</v>
      </c>
      <c r="J170" s="204" t="s">
        <v>1537</v>
      </c>
      <c r="K170" s="248"/>
    </row>
    <row r="171" spans="2:11" customFormat="1" ht="15" customHeight="1">
      <c r="B171" s="227"/>
      <c r="C171" s="204" t="s">
        <v>97</v>
      </c>
      <c r="D171" s="204"/>
      <c r="E171" s="204"/>
      <c r="F171" s="225" t="s">
        <v>1486</v>
      </c>
      <c r="G171" s="204"/>
      <c r="H171" s="204" t="s">
        <v>1553</v>
      </c>
      <c r="I171" s="204" t="s">
        <v>1488</v>
      </c>
      <c r="J171" s="204" t="s">
        <v>1537</v>
      </c>
      <c r="K171" s="248"/>
    </row>
    <row r="172" spans="2:11" customFormat="1" ht="15" customHeight="1">
      <c r="B172" s="227"/>
      <c r="C172" s="204" t="s">
        <v>1491</v>
      </c>
      <c r="D172" s="204"/>
      <c r="E172" s="204"/>
      <c r="F172" s="225" t="s">
        <v>1492</v>
      </c>
      <c r="G172" s="204"/>
      <c r="H172" s="204" t="s">
        <v>1553</v>
      </c>
      <c r="I172" s="204" t="s">
        <v>1488</v>
      </c>
      <c r="J172" s="204">
        <v>50</v>
      </c>
      <c r="K172" s="248"/>
    </row>
    <row r="173" spans="2:11" customFormat="1" ht="15" customHeight="1">
      <c r="B173" s="227"/>
      <c r="C173" s="204" t="s">
        <v>1494</v>
      </c>
      <c r="D173" s="204"/>
      <c r="E173" s="204"/>
      <c r="F173" s="225" t="s">
        <v>1486</v>
      </c>
      <c r="G173" s="204"/>
      <c r="H173" s="204" t="s">
        <v>1553</v>
      </c>
      <c r="I173" s="204" t="s">
        <v>1496</v>
      </c>
      <c r="J173" s="204"/>
      <c r="K173" s="248"/>
    </row>
    <row r="174" spans="2:11" customFormat="1" ht="15" customHeight="1">
      <c r="B174" s="227"/>
      <c r="C174" s="204" t="s">
        <v>1505</v>
      </c>
      <c r="D174" s="204"/>
      <c r="E174" s="204"/>
      <c r="F174" s="225" t="s">
        <v>1492</v>
      </c>
      <c r="G174" s="204"/>
      <c r="H174" s="204" t="s">
        <v>1553</v>
      </c>
      <c r="I174" s="204" t="s">
        <v>1488</v>
      </c>
      <c r="J174" s="204">
        <v>50</v>
      </c>
      <c r="K174" s="248"/>
    </row>
    <row r="175" spans="2:11" customFormat="1" ht="15" customHeight="1">
      <c r="B175" s="227"/>
      <c r="C175" s="204" t="s">
        <v>1513</v>
      </c>
      <c r="D175" s="204"/>
      <c r="E175" s="204"/>
      <c r="F175" s="225" t="s">
        <v>1492</v>
      </c>
      <c r="G175" s="204"/>
      <c r="H175" s="204" t="s">
        <v>1553</v>
      </c>
      <c r="I175" s="204" t="s">
        <v>1488</v>
      </c>
      <c r="J175" s="204">
        <v>50</v>
      </c>
      <c r="K175" s="248"/>
    </row>
    <row r="176" spans="2:11" customFormat="1" ht="15" customHeight="1">
      <c r="B176" s="227"/>
      <c r="C176" s="204" t="s">
        <v>1511</v>
      </c>
      <c r="D176" s="204"/>
      <c r="E176" s="204"/>
      <c r="F176" s="225" t="s">
        <v>1492</v>
      </c>
      <c r="G176" s="204"/>
      <c r="H176" s="204" t="s">
        <v>1553</v>
      </c>
      <c r="I176" s="204" t="s">
        <v>1488</v>
      </c>
      <c r="J176" s="204">
        <v>50</v>
      </c>
      <c r="K176" s="248"/>
    </row>
    <row r="177" spans="2:11" customFormat="1" ht="15" customHeight="1">
      <c r="B177" s="227"/>
      <c r="C177" s="204" t="s">
        <v>131</v>
      </c>
      <c r="D177" s="204"/>
      <c r="E177" s="204"/>
      <c r="F177" s="225" t="s">
        <v>1486</v>
      </c>
      <c r="G177" s="204"/>
      <c r="H177" s="204" t="s">
        <v>1554</v>
      </c>
      <c r="I177" s="204" t="s">
        <v>1555</v>
      </c>
      <c r="J177" s="204"/>
      <c r="K177" s="248"/>
    </row>
    <row r="178" spans="2:11" customFormat="1" ht="15" customHeight="1">
      <c r="B178" s="227"/>
      <c r="C178" s="204" t="s">
        <v>57</v>
      </c>
      <c r="D178" s="204"/>
      <c r="E178" s="204"/>
      <c r="F178" s="225" t="s">
        <v>1486</v>
      </c>
      <c r="G178" s="204"/>
      <c r="H178" s="204" t="s">
        <v>1556</v>
      </c>
      <c r="I178" s="204" t="s">
        <v>1557</v>
      </c>
      <c r="J178" s="204">
        <v>1</v>
      </c>
      <c r="K178" s="248"/>
    </row>
    <row r="179" spans="2:11" customFormat="1" ht="15" customHeight="1">
      <c r="B179" s="227"/>
      <c r="C179" s="204" t="s">
        <v>53</v>
      </c>
      <c r="D179" s="204"/>
      <c r="E179" s="204"/>
      <c r="F179" s="225" t="s">
        <v>1486</v>
      </c>
      <c r="G179" s="204"/>
      <c r="H179" s="204" t="s">
        <v>1558</v>
      </c>
      <c r="I179" s="204" t="s">
        <v>1488</v>
      </c>
      <c r="J179" s="204">
        <v>20</v>
      </c>
      <c r="K179" s="248"/>
    </row>
    <row r="180" spans="2:11" customFormat="1" ht="15" customHeight="1">
      <c r="B180" s="227"/>
      <c r="C180" s="204" t="s">
        <v>54</v>
      </c>
      <c r="D180" s="204"/>
      <c r="E180" s="204"/>
      <c r="F180" s="225" t="s">
        <v>1486</v>
      </c>
      <c r="G180" s="204"/>
      <c r="H180" s="204" t="s">
        <v>1559</v>
      </c>
      <c r="I180" s="204" t="s">
        <v>1488</v>
      </c>
      <c r="J180" s="204">
        <v>255</v>
      </c>
      <c r="K180" s="248"/>
    </row>
    <row r="181" spans="2:11" customFormat="1" ht="15" customHeight="1">
      <c r="B181" s="227"/>
      <c r="C181" s="204" t="s">
        <v>132</v>
      </c>
      <c r="D181" s="204"/>
      <c r="E181" s="204"/>
      <c r="F181" s="225" t="s">
        <v>1486</v>
      </c>
      <c r="G181" s="204"/>
      <c r="H181" s="204" t="s">
        <v>1450</v>
      </c>
      <c r="I181" s="204" t="s">
        <v>1488</v>
      </c>
      <c r="J181" s="204">
        <v>10</v>
      </c>
      <c r="K181" s="248"/>
    </row>
    <row r="182" spans="2:11" customFormat="1" ht="15" customHeight="1">
      <c r="B182" s="227"/>
      <c r="C182" s="204" t="s">
        <v>133</v>
      </c>
      <c r="D182" s="204"/>
      <c r="E182" s="204"/>
      <c r="F182" s="225" t="s">
        <v>1486</v>
      </c>
      <c r="G182" s="204"/>
      <c r="H182" s="204" t="s">
        <v>1560</v>
      </c>
      <c r="I182" s="204" t="s">
        <v>1521</v>
      </c>
      <c r="J182" s="204"/>
      <c r="K182" s="248"/>
    </row>
    <row r="183" spans="2:11" customFormat="1" ht="15" customHeight="1">
      <c r="B183" s="227"/>
      <c r="C183" s="204" t="s">
        <v>1561</v>
      </c>
      <c r="D183" s="204"/>
      <c r="E183" s="204"/>
      <c r="F183" s="225" t="s">
        <v>1486</v>
      </c>
      <c r="G183" s="204"/>
      <c r="H183" s="204" t="s">
        <v>1562</v>
      </c>
      <c r="I183" s="204" t="s">
        <v>1521</v>
      </c>
      <c r="J183" s="204"/>
      <c r="K183" s="248"/>
    </row>
    <row r="184" spans="2:11" customFormat="1" ht="15" customHeight="1">
      <c r="B184" s="227"/>
      <c r="C184" s="204" t="s">
        <v>1550</v>
      </c>
      <c r="D184" s="204"/>
      <c r="E184" s="204"/>
      <c r="F184" s="225" t="s">
        <v>1486</v>
      </c>
      <c r="G184" s="204"/>
      <c r="H184" s="204" t="s">
        <v>1563</v>
      </c>
      <c r="I184" s="204" t="s">
        <v>1521</v>
      </c>
      <c r="J184" s="204"/>
      <c r="K184" s="248"/>
    </row>
    <row r="185" spans="2:11" customFormat="1" ht="15" customHeight="1">
      <c r="B185" s="227"/>
      <c r="C185" s="204" t="s">
        <v>135</v>
      </c>
      <c r="D185" s="204"/>
      <c r="E185" s="204"/>
      <c r="F185" s="225" t="s">
        <v>1492</v>
      </c>
      <c r="G185" s="204"/>
      <c r="H185" s="204" t="s">
        <v>1564</v>
      </c>
      <c r="I185" s="204" t="s">
        <v>1488</v>
      </c>
      <c r="J185" s="204">
        <v>50</v>
      </c>
      <c r="K185" s="248"/>
    </row>
    <row r="186" spans="2:11" customFormat="1" ht="15" customHeight="1">
      <c r="B186" s="227"/>
      <c r="C186" s="204" t="s">
        <v>1565</v>
      </c>
      <c r="D186" s="204"/>
      <c r="E186" s="204"/>
      <c r="F186" s="225" t="s">
        <v>1492</v>
      </c>
      <c r="G186" s="204"/>
      <c r="H186" s="204" t="s">
        <v>1566</v>
      </c>
      <c r="I186" s="204" t="s">
        <v>1567</v>
      </c>
      <c r="J186" s="204"/>
      <c r="K186" s="248"/>
    </row>
    <row r="187" spans="2:11" customFormat="1" ht="15" customHeight="1">
      <c r="B187" s="227"/>
      <c r="C187" s="204" t="s">
        <v>1568</v>
      </c>
      <c r="D187" s="204"/>
      <c r="E187" s="204"/>
      <c r="F187" s="225" t="s">
        <v>1492</v>
      </c>
      <c r="G187" s="204"/>
      <c r="H187" s="204" t="s">
        <v>1569</v>
      </c>
      <c r="I187" s="204" t="s">
        <v>1567</v>
      </c>
      <c r="J187" s="204"/>
      <c r="K187" s="248"/>
    </row>
    <row r="188" spans="2:11" customFormat="1" ht="15" customHeight="1">
      <c r="B188" s="227"/>
      <c r="C188" s="204" t="s">
        <v>1570</v>
      </c>
      <c r="D188" s="204"/>
      <c r="E188" s="204"/>
      <c r="F188" s="225" t="s">
        <v>1492</v>
      </c>
      <c r="G188" s="204"/>
      <c r="H188" s="204" t="s">
        <v>1571</v>
      </c>
      <c r="I188" s="204" t="s">
        <v>1567</v>
      </c>
      <c r="J188" s="204"/>
      <c r="K188" s="248"/>
    </row>
    <row r="189" spans="2:11" customFormat="1" ht="15" customHeight="1">
      <c r="B189" s="227"/>
      <c r="C189" s="261" t="s">
        <v>1572</v>
      </c>
      <c r="D189" s="204"/>
      <c r="E189" s="204"/>
      <c r="F189" s="225" t="s">
        <v>1492</v>
      </c>
      <c r="G189" s="204"/>
      <c r="H189" s="204" t="s">
        <v>1573</v>
      </c>
      <c r="I189" s="204" t="s">
        <v>1574</v>
      </c>
      <c r="J189" s="262" t="s">
        <v>1575</v>
      </c>
      <c r="K189" s="248"/>
    </row>
    <row r="190" spans="2:11" customFormat="1" ht="15" customHeight="1">
      <c r="B190" s="263"/>
      <c r="C190" s="264" t="s">
        <v>1576</v>
      </c>
      <c r="D190" s="265"/>
      <c r="E190" s="265"/>
      <c r="F190" s="266" t="s">
        <v>1492</v>
      </c>
      <c r="G190" s="265"/>
      <c r="H190" s="265" t="s">
        <v>1577</v>
      </c>
      <c r="I190" s="265" t="s">
        <v>1574</v>
      </c>
      <c r="J190" s="267" t="s">
        <v>1575</v>
      </c>
      <c r="K190" s="268"/>
    </row>
    <row r="191" spans="2:11" customFormat="1" ht="15" customHeight="1">
      <c r="B191" s="227"/>
      <c r="C191" s="261" t="s">
        <v>42</v>
      </c>
      <c r="D191" s="204"/>
      <c r="E191" s="204"/>
      <c r="F191" s="225" t="s">
        <v>1486</v>
      </c>
      <c r="G191" s="204"/>
      <c r="H191" s="201" t="s">
        <v>1578</v>
      </c>
      <c r="I191" s="204" t="s">
        <v>1579</v>
      </c>
      <c r="J191" s="204"/>
      <c r="K191" s="248"/>
    </row>
    <row r="192" spans="2:11" customFormat="1" ht="15" customHeight="1">
      <c r="B192" s="227"/>
      <c r="C192" s="261" t="s">
        <v>1580</v>
      </c>
      <c r="D192" s="204"/>
      <c r="E192" s="204"/>
      <c r="F192" s="225" t="s">
        <v>1486</v>
      </c>
      <c r="G192" s="204"/>
      <c r="H192" s="204" t="s">
        <v>1581</v>
      </c>
      <c r="I192" s="204" t="s">
        <v>1521</v>
      </c>
      <c r="J192" s="204"/>
      <c r="K192" s="248"/>
    </row>
    <row r="193" spans="2:11" customFormat="1" ht="15" customHeight="1">
      <c r="B193" s="227"/>
      <c r="C193" s="261" t="s">
        <v>1582</v>
      </c>
      <c r="D193" s="204"/>
      <c r="E193" s="204"/>
      <c r="F193" s="225" t="s">
        <v>1486</v>
      </c>
      <c r="G193" s="204"/>
      <c r="H193" s="204" t="s">
        <v>1583</v>
      </c>
      <c r="I193" s="204" t="s">
        <v>1521</v>
      </c>
      <c r="J193" s="204"/>
      <c r="K193" s="248"/>
    </row>
    <row r="194" spans="2:11" customFormat="1" ht="15" customHeight="1">
      <c r="B194" s="227"/>
      <c r="C194" s="261" t="s">
        <v>1584</v>
      </c>
      <c r="D194" s="204"/>
      <c r="E194" s="204"/>
      <c r="F194" s="225" t="s">
        <v>1492</v>
      </c>
      <c r="G194" s="204"/>
      <c r="H194" s="204" t="s">
        <v>1585</v>
      </c>
      <c r="I194" s="204" t="s">
        <v>1521</v>
      </c>
      <c r="J194" s="204"/>
      <c r="K194" s="248"/>
    </row>
    <row r="195" spans="2:11" customFormat="1" ht="15" customHeight="1">
      <c r="B195" s="254"/>
      <c r="C195" s="269"/>
      <c r="D195" s="234"/>
      <c r="E195" s="234"/>
      <c r="F195" s="234"/>
      <c r="G195" s="234"/>
      <c r="H195" s="234"/>
      <c r="I195" s="234"/>
      <c r="J195" s="234"/>
      <c r="K195" s="255"/>
    </row>
    <row r="196" spans="2:11" customFormat="1" ht="18.75" customHeight="1">
      <c r="B196" s="236"/>
      <c r="C196" s="246"/>
      <c r="D196" s="246"/>
      <c r="E196" s="246"/>
      <c r="F196" s="256"/>
      <c r="G196" s="246"/>
      <c r="H196" s="246"/>
      <c r="I196" s="246"/>
      <c r="J196" s="246"/>
      <c r="K196" s="236"/>
    </row>
    <row r="197" spans="2:11" customFormat="1" ht="18.75" customHeight="1">
      <c r="B197" s="236"/>
      <c r="C197" s="246"/>
      <c r="D197" s="246"/>
      <c r="E197" s="246"/>
      <c r="F197" s="256"/>
      <c r="G197" s="246"/>
      <c r="H197" s="246"/>
      <c r="I197" s="246"/>
      <c r="J197" s="246"/>
      <c r="K197" s="236"/>
    </row>
    <row r="198" spans="2:11" customFormat="1" ht="18.75" customHeight="1">
      <c r="B198" s="211"/>
      <c r="C198" s="211"/>
      <c r="D198" s="211"/>
      <c r="E198" s="211"/>
      <c r="F198" s="211"/>
      <c r="G198" s="211"/>
      <c r="H198" s="211"/>
      <c r="I198" s="211"/>
      <c r="J198" s="211"/>
      <c r="K198" s="211"/>
    </row>
    <row r="199" spans="2:11" customFormat="1" ht="13.5">
      <c r="B199" s="193"/>
      <c r="C199" s="194"/>
      <c r="D199" s="194"/>
      <c r="E199" s="194"/>
      <c r="F199" s="194"/>
      <c r="G199" s="194"/>
      <c r="H199" s="194"/>
      <c r="I199" s="194"/>
      <c r="J199" s="194"/>
      <c r="K199" s="195"/>
    </row>
    <row r="200" spans="2:11" customFormat="1" ht="21">
      <c r="B200" s="196"/>
      <c r="C200" s="324" t="s">
        <v>1586</v>
      </c>
      <c r="D200" s="324"/>
      <c r="E200" s="324"/>
      <c r="F200" s="324"/>
      <c r="G200" s="324"/>
      <c r="H200" s="324"/>
      <c r="I200" s="324"/>
      <c r="J200" s="324"/>
      <c r="K200" s="197"/>
    </row>
    <row r="201" spans="2:11" customFormat="1" ht="25.5" customHeight="1">
      <c r="B201" s="196"/>
      <c r="C201" s="270" t="s">
        <v>1587</v>
      </c>
      <c r="D201" s="270"/>
      <c r="E201" s="270"/>
      <c r="F201" s="270" t="s">
        <v>1588</v>
      </c>
      <c r="G201" s="271"/>
      <c r="H201" s="327" t="s">
        <v>1589</v>
      </c>
      <c r="I201" s="327"/>
      <c r="J201" s="327"/>
      <c r="K201" s="197"/>
    </row>
    <row r="202" spans="2:11" customFormat="1" ht="5.25" customHeight="1">
      <c r="B202" s="227"/>
      <c r="C202" s="222"/>
      <c r="D202" s="222"/>
      <c r="E202" s="222"/>
      <c r="F202" s="222"/>
      <c r="G202" s="246"/>
      <c r="H202" s="222"/>
      <c r="I202" s="222"/>
      <c r="J202" s="222"/>
      <c r="K202" s="248"/>
    </row>
    <row r="203" spans="2:11" customFormat="1" ht="15" customHeight="1">
      <c r="B203" s="227"/>
      <c r="C203" s="204" t="s">
        <v>1579</v>
      </c>
      <c r="D203" s="204"/>
      <c r="E203" s="204"/>
      <c r="F203" s="225" t="s">
        <v>43</v>
      </c>
      <c r="G203" s="204"/>
      <c r="H203" s="328" t="s">
        <v>1590</v>
      </c>
      <c r="I203" s="328"/>
      <c r="J203" s="328"/>
      <c r="K203" s="248"/>
    </row>
    <row r="204" spans="2:11" customFormat="1" ht="15" customHeight="1">
      <c r="B204" s="227"/>
      <c r="C204" s="204"/>
      <c r="D204" s="204"/>
      <c r="E204" s="204"/>
      <c r="F204" s="225" t="s">
        <v>44</v>
      </c>
      <c r="G204" s="204"/>
      <c r="H204" s="328" t="s">
        <v>1591</v>
      </c>
      <c r="I204" s="328"/>
      <c r="J204" s="328"/>
      <c r="K204" s="248"/>
    </row>
    <row r="205" spans="2:11" customFormat="1" ht="15" customHeight="1">
      <c r="B205" s="227"/>
      <c r="C205" s="204"/>
      <c r="D205" s="204"/>
      <c r="E205" s="204"/>
      <c r="F205" s="225" t="s">
        <v>47</v>
      </c>
      <c r="G205" s="204"/>
      <c r="H205" s="328" t="s">
        <v>1592</v>
      </c>
      <c r="I205" s="328"/>
      <c r="J205" s="328"/>
      <c r="K205" s="248"/>
    </row>
    <row r="206" spans="2:11" customFormat="1" ht="15" customHeight="1">
      <c r="B206" s="227"/>
      <c r="C206" s="204"/>
      <c r="D206" s="204"/>
      <c r="E206" s="204"/>
      <c r="F206" s="225" t="s">
        <v>45</v>
      </c>
      <c r="G206" s="204"/>
      <c r="H206" s="328" t="s">
        <v>1593</v>
      </c>
      <c r="I206" s="328"/>
      <c r="J206" s="328"/>
      <c r="K206" s="248"/>
    </row>
    <row r="207" spans="2:11" customFormat="1" ht="15" customHeight="1">
      <c r="B207" s="227"/>
      <c r="C207" s="204"/>
      <c r="D207" s="204"/>
      <c r="E207" s="204"/>
      <c r="F207" s="225" t="s">
        <v>46</v>
      </c>
      <c r="G207" s="204"/>
      <c r="H207" s="328" t="s">
        <v>1594</v>
      </c>
      <c r="I207" s="328"/>
      <c r="J207" s="328"/>
      <c r="K207" s="248"/>
    </row>
    <row r="208" spans="2:11" customFormat="1" ht="15" customHeight="1">
      <c r="B208" s="227"/>
      <c r="C208" s="204"/>
      <c r="D208" s="204"/>
      <c r="E208" s="204"/>
      <c r="F208" s="225"/>
      <c r="G208" s="204"/>
      <c r="H208" s="204"/>
      <c r="I208" s="204"/>
      <c r="J208" s="204"/>
      <c r="K208" s="248"/>
    </row>
    <row r="209" spans="2:11" customFormat="1" ht="15" customHeight="1">
      <c r="B209" s="227"/>
      <c r="C209" s="204" t="s">
        <v>1533</v>
      </c>
      <c r="D209" s="204"/>
      <c r="E209" s="204"/>
      <c r="F209" s="225" t="s">
        <v>79</v>
      </c>
      <c r="G209" s="204"/>
      <c r="H209" s="328" t="s">
        <v>1595</v>
      </c>
      <c r="I209" s="328"/>
      <c r="J209" s="328"/>
      <c r="K209" s="248"/>
    </row>
    <row r="210" spans="2:11" customFormat="1" ht="15" customHeight="1">
      <c r="B210" s="227"/>
      <c r="C210" s="204"/>
      <c r="D210" s="204"/>
      <c r="E210" s="204"/>
      <c r="F210" s="225" t="s">
        <v>1431</v>
      </c>
      <c r="G210" s="204"/>
      <c r="H210" s="328" t="s">
        <v>1432</v>
      </c>
      <c r="I210" s="328"/>
      <c r="J210" s="328"/>
      <c r="K210" s="248"/>
    </row>
    <row r="211" spans="2:11" customFormat="1" ht="15" customHeight="1">
      <c r="B211" s="227"/>
      <c r="C211" s="204"/>
      <c r="D211" s="204"/>
      <c r="E211" s="204"/>
      <c r="F211" s="225" t="s">
        <v>1429</v>
      </c>
      <c r="G211" s="204"/>
      <c r="H211" s="328" t="s">
        <v>1596</v>
      </c>
      <c r="I211" s="328"/>
      <c r="J211" s="328"/>
      <c r="K211" s="248"/>
    </row>
    <row r="212" spans="2:11" customFormat="1" ht="15" customHeight="1">
      <c r="B212" s="272"/>
      <c r="C212" s="204"/>
      <c r="D212" s="204"/>
      <c r="E212" s="204"/>
      <c r="F212" s="225" t="s">
        <v>1433</v>
      </c>
      <c r="G212" s="261"/>
      <c r="H212" s="329" t="s">
        <v>1434</v>
      </c>
      <c r="I212" s="329"/>
      <c r="J212" s="329"/>
      <c r="K212" s="273"/>
    </row>
    <row r="213" spans="2:11" customFormat="1" ht="15" customHeight="1">
      <c r="B213" s="272"/>
      <c r="C213" s="204"/>
      <c r="D213" s="204"/>
      <c r="E213" s="204"/>
      <c r="F213" s="225" t="s">
        <v>878</v>
      </c>
      <c r="G213" s="261"/>
      <c r="H213" s="329" t="s">
        <v>705</v>
      </c>
      <c r="I213" s="329"/>
      <c r="J213" s="329"/>
      <c r="K213" s="273"/>
    </row>
    <row r="214" spans="2:11" customFormat="1" ht="15" customHeight="1">
      <c r="B214" s="272"/>
      <c r="C214" s="204"/>
      <c r="D214" s="204"/>
      <c r="E214" s="204"/>
      <c r="F214" s="225"/>
      <c r="G214" s="261"/>
      <c r="H214" s="252"/>
      <c r="I214" s="252"/>
      <c r="J214" s="252"/>
      <c r="K214" s="273"/>
    </row>
    <row r="215" spans="2:11" customFormat="1" ht="15" customHeight="1">
      <c r="B215" s="272"/>
      <c r="C215" s="204" t="s">
        <v>1557</v>
      </c>
      <c r="D215" s="204"/>
      <c r="E215" s="204"/>
      <c r="F215" s="225">
        <v>1</v>
      </c>
      <c r="G215" s="261"/>
      <c r="H215" s="329" t="s">
        <v>1597</v>
      </c>
      <c r="I215" s="329"/>
      <c r="J215" s="329"/>
      <c r="K215" s="273"/>
    </row>
    <row r="216" spans="2:11" customFormat="1" ht="15" customHeight="1">
      <c r="B216" s="272"/>
      <c r="C216" s="204"/>
      <c r="D216" s="204"/>
      <c r="E216" s="204"/>
      <c r="F216" s="225">
        <v>2</v>
      </c>
      <c r="G216" s="261"/>
      <c r="H216" s="329" t="s">
        <v>1598</v>
      </c>
      <c r="I216" s="329"/>
      <c r="J216" s="329"/>
      <c r="K216" s="273"/>
    </row>
    <row r="217" spans="2:11" customFormat="1" ht="15" customHeight="1">
      <c r="B217" s="272"/>
      <c r="C217" s="204"/>
      <c r="D217" s="204"/>
      <c r="E217" s="204"/>
      <c r="F217" s="225">
        <v>3</v>
      </c>
      <c r="G217" s="261"/>
      <c r="H217" s="329" t="s">
        <v>1599</v>
      </c>
      <c r="I217" s="329"/>
      <c r="J217" s="329"/>
      <c r="K217" s="273"/>
    </row>
    <row r="218" spans="2:11" customFormat="1" ht="15" customHeight="1">
      <c r="B218" s="272"/>
      <c r="C218" s="204"/>
      <c r="D218" s="204"/>
      <c r="E218" s="204"/>
      <c r="F218" s="225">
        <v>4</v>
      </c>
      <c r="G218" s="261"/>
      <c r="H218" s="329" t="s">
        <v>1600</v>
      </c>
      <c r="I218" s="329"/>
      <c r="J218" s="329"/>
      <c r="K218" s="273"/>
    </row>
    <row r="219" spans="2:11" customFormat="1" ht="12.75" customHeight="1">
      <c r="B219" s="274"/>
      <c r="C219" s="275"/>
      <c r="D219" s="275"/>
      <c r="E219" s="275"/>
      <c r="F219" s="275"/>
      <c r="G219" s="275"/>
      <c r="H219" s="275"/>
      <c r="I219" s="275"/>
      <c r="J219" s="275"/>
      <c r="K219" s="276"/>
    </row>
  </sheetData>
  <sheetProtection formatCells="0" formatColumns="0" formatRows="0" insertColumns="0" insertRows="0" insertHyperlinks="0" deleteColumns="0" deleteRows="0" sort="0" autoFilter="0" pivotTables="0"/>
  <mergeCells count="77">
    <mergeCell ref="H217:J217"/>
    <mergeCell ref="H218:J218"/>
    <mergeCell ref="H216:J216"/>
    <mergeCell ref="H213:J213"/>
    <mergeCell ref="H212:J212"/>
    <mergeCell ref="H206:J206"/>
    <mergeCell ref="H207:J207"/>
    <mergeCell ref="H209:J209"/>
    <mergeCell ref="H211:J211"/>
    <mergeCell ref="H215:J215"/>
    <mergeCell ref="H210:J210"/>
    <mergeCell ref="C200:J200"/>
    <mergeCell ref="H201:J201"/>
    <mergeCell ref="H203:J203"/>
    <mergeCell ref="H204:J204"/>
    <mergeCell ref="H205:J205"/>
    <mergeCell ref="C75:J75"/>
    <mergeCell ref="C102:J102"/>
    <mergeCell ref="C122:J122"/>
    <mergeCell ref="C147:J147"/>
    <mergeCell ref="C165:J165"/>
    <mergeCell ref="D66:J66"/>
    <mergeCell ref="D67:J67"/>
    <mergeCell ref="D68:J68"/>
    <mergeCell ref="D69:J69"/>
    <mergeCell ref="D70:J70"/>
    <mergeCell ref="D60:J60"/>
    <mergeCell ref="D61:J61"/>
    <mergeCell ref="D62:J62"/>
    <mergeCell ref="D63:J63"/>
    <mergeCell ref="D65:J65"/>
    <mergeCell ref="C54:J54"/>
    <mergeCell ref="C55:J55"/>
    <mergeCell ref="C57:J57"/>
    <mergeCell ref="D58:J58"/>
    <mergeCell ref="D59:J59"/>
    <mergeCell ref="F23:J23"/>
    <mergeCell ref="C25:J25"/>
    <mergeCell ref="C26:J26"/>
    <mergeCell ref="D27:J27"/>
    <mergeCell ref="D28:J28"/>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D47:J47"/>
    <mergeCell ref="E48:J48"/>
    <mergeCell ref="E49:J49"/>
    <mergeCell ref="E50:J50"/>
    <mergeCell ref="D51:J51"/>
    <mergeCell ref="G41:J41"/>
    <mergeCell ref="G42:J42"/>
    <mergeCell ref="G43:J43"/>
    <mergeCell ref="G44:J44"/>
    <mergeCell ref="G45:J45"/>
    <mergeCell ref="G36:J36"/>
    <mergeCell ref="G37:J37"/>
    <mergeCell ref="G38:J38"/>
    <mergeCell ref="G39:J39"/>
    <mergeCell ref="G40:J40"/>
    <mergeCell ref="D30:J30"/>
    <mergeCell ref="D31:J31"/>
    <mergeCell ref="D33:J33"/>
    <mergeCell ref="D34:J34"/>
    <mergeCell ref="D35:J35"/>
  </mergeCells>
  <pageMargins left="0.59027779999999996" right="0.59027779999999996" top="0.59027779999999996" bottom="0.59027779999999996" header="0" footer="0"/>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391"/>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9"/>
      <c r="M2" s="289"/>
      <c r="N2" s="289"/>
      <c r="O2" s="289"/>
      <c r="P2" s="289"/>
      <c r="Q2" s="289"/>
      <c r="R2" s="289"/>
      <c r="S2" s="289"/>
      <c r="T2" s="289"/>
      <c r="U2" s="289"/>
      <c r="V2" s="289"/>
      <c r="AT2" s="17" t="s">
        <v>81</v>
      </c>
    </row>
    <row r="3" spans="2:46" ht="6.95" customHeight="1">
      <c r="B3" s="18"/>
      <c r="C3" s="19"/>
      <c r="D3" s="19"/>
      <c r="E3" s="19"/>
      <c r="F3" s="19"/>
      <c r="G3" s="19"/>
      <c r="H3" s="19"/>
      <c r="I3" s="19"/>
      <c r="J3" s="19"/>
      <c r="K3" s="19"/>
      <c r="L3" s="20"/>
      <c r="AT3" s="17" t="s">
        <v>82</v>
      </c>
    </row>
    <row r="4" spans="2:46" ht="24.95" customHeight="1">
      <c r="B4" s="20"/>
      <c r="D4" s="21" t="s">
        <v>111</v>
      </c>
      <c r="L4" s="20"/>
      <c r="M4" s="90" t="s">
        <v>10</v>
      </c>
      <c r="AT4" s="17" t="s">
        <v>4</v>
      </c>
    </row>
    <row r="5" spans="2:46" ht="6.95" customHeight="1">
      <c r="B5" s="20"/>
      <c r="L5" s="20"/>
    </row>
    <row r="6" spans="2:46" ht="12" customHeight="1">
      <c r="B6" s="20"/>
      <c r="D6" s="27" t="s">
        <v>16</v>
      </c>
      <c r="L6" s="20"/>
    </row>
    <row r="7" spans="2:46" ht="16.5" customHeight="1">
      <c r="B7" s="20"/>
      <c r="E7" s="318" t="str">
        <f>'Rekapitulace stavby'!K6</f>
        <v>Menza pro studenty a zaměstnance v budově MFF UK - Malostranské náměstí</v>
      </c>
      <c r="F7" s="319"/>
      <c r="G7" s="319"/>
      <c r="H7" s="319"/>
      <c r="L7" s="20"/>
    </row>
    <row r="8" spans="2:46" s="1" customFormat="1" ht="12" customHeight="1">
      <c r="B8" s="32"/>
      <c r="D8" s="27" t="s">
        <v>112</v>
      </c>
      <c r="L8" s="32"/>
    </row>
    <row r="9" spans="2:46" s="1" customFormat="1" ht="16.5" customHeight="1">
      <c r="B9" s="32"/>
      <c r="E9" s="282" t="s">
        <v>113</v>
      </c>
      <c r="F9" s="320"/>
      <c r="G9" s="320"/>
      <c r="H9" s="320"/>
      <c r="L9" s="32"/>
    </row>
    <row r="10" spans="2:46" s="1" customFormat="1" ht="11.25">
      <c r="B10" s="32"/>
      <c r="L10" s="32"/>
    </row>
    <row r="11" spans="2:46" s="1" customFormat="1" ht="12" customHeight="1">
      <c r="B11" s="32"/>
      <c r="D11" s="27" t="s">
        <v>18</v>
      </c>
      <c r="F11" s="25" t="s">
        <v>19</v>
      </c>
      <c r="I11" s="27" t="s">
        <v>20</v>
      </c>
      <c r="J11" s="25" t="s">
        <v>19</v>
      </c>
      <c r="L11" s="32"/>
    </row>
    <row r="12" spans="2:46" s="1" customFormat="1" ht="12" customHeight="1">
      <c r="B12" s="32"/>
      <c r="D12" s="27" t="s">
        <v>21</v>
      </c>
      <c r="F12" s="25" t="s">
        <v>22</v>
      </c>
      <c r="I12" s="27" t="s">
        <v>23</v>
      </c>
      <c r="J12" s="49" t="str">
        <f>'Rekapitulace stavby'!AN8</f>
        <v>29. 4. 2024</v>
      </c>
      <c r="L12" s="32"/>
    </row>
    <row r="13" spans="2:46" s="1" customFormat="1" ht="10.9" customHeight="1">
      <c r="B13" s="32"/>
      <c r="L13" s="32"/>
    </row>
    <row r="14" spans="2:46" s="1" customFormat="1" ht="12" customHeight="1">
      <c r="B14" s="32"/>
      <c r="D14" s="27" t="s">
        <v>25</v>
      </c>
      <c r="I14" s="27" t="s">
        <v>26</v>
      </c>
      <c r="J14" s="25" t="s">
        <v>19</v>
      </c>
      <c r="L14" s="32"/>
    </row>
    <row r="15" spans="2:46" s="1" customFormat="1" ht="18" customHeight="1">
      <c r="B15" s="32"/>
      <c r="E15" s="25" t="s">
        <v>27</v>
      </c>
      <c r="I15" s="27" t="s">
        <v>28</v>
      </c>
      <c r="J15" s="25" t="s">
        <v>19</v>
      </c>
      <c r="L15" s="32"/>
    </row>
    <row r="16" spans="2:46" s="1" customFormat="1" ht="6.95" customHeight="1">
      <c r="B16" s="32"/>
      <c r="L16" s="32"/>
    </row>
    <row r="17" spans="2:12" s="1" customFormat="1" ht="12" customHeight="1">
      <c r="B17" s="32"/>
      <c r="D17" s="27" t="s">
        <v>29</v>
      </c>
      <c r="I17" s="27" t="s">
        <v>26</v>
      </c>
      <c r="J17" s="28" t="str">
        <f>'Rekapitulace stavby'!AN13</f>
        <v>Vyplň údaj</v>
      </c>
      <c r="L17" s="32"/>
    </row>
    <row r="18" spans="2:12" s="1" customFormat="1" ht="18" customHeight="1">
      <c r="B18" s="32"/>
      <c r="E18" s="321" t="str">
        <f>'Rekapitulace stavby'!E14</f>
        <v>Vyplň údaj</v>
      </c>
      <c r="F18" s="288"/>
      <c r="G18" s="288"/>
      <c r="H18" s="288"/>
      <c r="I18" s="27" t="s">
        <v>28</v>
      </c>
      <c r="J18" s="28" t="str">
        <f>'Rekapitulace stavby'!AN14</f>
        <v>Vyplň údaj</v>
      </c>
      <c r="L18" s="32"/>
    </row>
    <row r="19" spans="2:12" s="1" customFormat="1" ht="6.95" customHeight="1">
      <c r="B19" s="32"/>
      <c r="L19" s="32"/>
    </row>
    <row r="20" spans="2:12" s="1" customFormat="1" ht="12" customHeight="1">
      <c r="B20" s="32"/>
      <c r="D20" s="27" t="s">
        <v>31</v>
      </c>
      <c r="I20" s="27" t="s">
        <v>26</v>
      </c>
      <c r="J20" s="25" t="s">
        <v>19</v>
      </c>
      <c r="L20" s="32"/>
    </row>
    <row r="21" spans="2:12" s="1" customFormat="1" ht="18" customHeight="1">
      <c r="B21" s="32"/>
      <c r="E21" s="25" t="s">
        <v>32</v>
      </c>
      <c r="I21" s="27" t="s">
        <v>28</v>
      </c>
      <c r="J21" s="25" t="s">
        <v>19</v>
      </c>
      <c r="L21" s="32"/>
    </row>
    <row r="22" spans="2:12" s="1" customFormat="1" ht="6.95" customHeight="1">
      <c r="B22" s="32"/>
      <c r="L22" s="32"/>
    </row>
    <row r="23" spans="2:12" s="1" customFormat="1" ht="12" customHeight="1">
      <c r="B23" s="32"/>
      <c r="D23" s="27" t="s">
        <v>34</v>
      </c>
      <c r="I23" s="27" t="s">
        <v>26</v>
      </c>
      <c r="J23" s="25" t="s">
        <v>19</v>
      </c>
      <c r="L23" s="32"/>
    </row>
    <row r="24" spans="2:12" s="1" customFormat="1" ht="18" customHeight="1">
      <c r="B24" s="32"/>
      <c r="E24" s="25" t="s">
        <v>35</v>
      </c>
      <c r="I24" s="27" t="s">
        <v>28</v>
      </c>
      <c r="J24" s="25" t="s">
        <v>19</v>
      </c>
      <c r="L24" s="32"/>
    </row>
    <row r="25" spans="2:12" s="1" customFormat="1" ht="6.95" customHeight="1">
      <c r="B25" s="32"/>
      <c r="L25" s="32"/>
    </row>
    <row r="26" spans="2:12" s="1" customFormat="1" ht="12" customHeight="1">
      <c r="B26" s="32"/>
      <c r="D26" s="27" t="s">
        <v>36</v>
      </c>
      <c r="L26" s="32"/>
    </row>
    <row r="27" spans="2:12" s="7" customFormat="1" ht="16.5" customHeight="1">
      <c r="B27" s="91"/>
      <c r="E27" s="293" t="s">
        <v>19</v>
      </c>
      <c r="F27" s="293"/>
      <c r="G27" s="293"/>
      <c r="H27" s="293"/>
      <c r="L27" s="91"/>
    </row>
    <row r="28" spans="2:12" s="1" customFormat="1" ht="6.95" customHeight="1">
      <c r="B28" s="32"/>
      <c r="L28" s="32"/>
    </row>
    <row r="29" spans="2:12" s="1" customFormat="1" ht="6.95" customHeight="1">
      <c r="B29" s="32"/>
      <c r="D29" s="50"/>
      <c r="E29" s="50"/>
      <c r="F29" s="50"/>
      <c r="G29" s="50"/>
      <c r="H29" s="50"/>
      <c r="I29" s="50"/>
      <c r="J29" s="50"/>
      <c r="K29" s="50"/>
      <c r="L29" s="32"/>
    </row>
    <row r="30" spans="2:12" s="1" customFormat="1" ht="25.35" customHeight="1">
      <c r="B30" s="32"/>
      <c r="D30" s="92" t="s">
        <v>38</v>
      </c>
      <c r="J30" s="63">
        <f>ROUND(J91, 2)</f>
        <v>0</v>
      </c>
      <c r="L30" s="32"/>
    </row>
    <row r="31" spans="2:12" s="1" customFormat="1" ht="6.95" customHeight="1">
      <c r="B31" s="32"/>
      <c r="D31" s="50"/>
      <c r="E31" s="50"/>
      <c r="F31" s="50"/>
      <c r="G31" s="50"/>
      <c r="H31" s="50"/>
      <c r="I31" s="50"/>
      <c r="J31" s="50"/>
      <c r="K31" s="50"/>
      <c r="L31" s="32"/>
    </row>
    <row r="32" spans="2:12" s="1" customFormat="1" ht="14.45" customHeight="1">
      <c r="B32" s="32"/>
      <c r="F32" s="35" t="s">
        <v>40</v>
      </c>
      <c r="I32" s="35" t="s">
        <v>39</v>
      </c>
      <c r="J32" s="35" t="s">
        <v>41</v>
      </c>
      <c r="L32" s="32"/>
    </row>
    <row r="33" spans="2:12" s="1" customFormat="1" ht="14.45" customHeight="1">
      <c r="B33" s="32"/>
      <c r="D33" s="52" t="s">
        <v>42</v>
      </c>
      <c r="E33" s="27" t="s">
        <v>43</v>
      </c>
      <c r="F33" s="83">
        <f>ROUND((SUM(BE91:BE390)),  2)</f>
        <v>0</v>
      </c>
      <c r="I33" s="93">
        <v>0.21</v>
      </c>
      <c r="J33" s="83">
        <f>ROUND(((SUM(BE91:BE390))*I33),  2)</f>
        <v>0</v>
      </c>
      <c r="L33" s="32"/>
    </row>
    <row r="34" spans="2:12" s="1" customFormat="1" ht="14.45" customHeight="1">
      <c r="B34" s="32"/>
      <c r="E34" s="27" t="s">
        <v>44</v>
      </c>
      <c r="F34" s="83">
        <f>ROUND((SUM(BF91:BF390)),  2)</f>
        <v>0</v>
      </c>
      <c r="I34" s="93">
        <v>0.12</v>
      </c>
      <c r="J34" s="83">
        <f>ROUND(((SUM(BF91:BF390))*I34),  2)</f>
        <v>0</v>
      </c>
      <c r="L34" s="32"/>
    </row>
    <row r="35" spans="2:12" s="1" customFormat="1" ht="14.45" hidden="1" customHeight="1">
      <c r="B35" s="32"/>
      <c r="E35" s="27" t="s">
        <v>45</v>
      </c>
      <c r="F35" s="83">
        <f>ROUND((SUM(BG91:BG390)),  2)</f>
        <v>0</v>
      </c>
      <c r="I35" s="93">
        <v>0.21</v>
      </c>
      <c r="J35" s="83">
        <f>0</f>
        <v>0</v>
      </c>
      <c r="L35" s="32"/>
    </row>
    <row r="36" spans="2:12" s="1" customFormat="1" ht="14.45" hidden="1" customHeight="1">
      <c r="B36" s="32"/>
      <c r="E36" s="27" t="s">
        <v>46</v>
      </c>
      <c r="F36" s="83">
        <f>ROUND((SUM(BH91:BH390)),  2)</f>
        <v>0</v>
      </c>
      <c r="I36" s="93">
        <v>0.12</v>
      </c>
      <c r="J36" s="83">
        <f>0</f>
        <v>0</v>
      </c>
      <c r="L36" s="32"/>
    </row>
    <row r="37" spans="2:12" s="1" customFormat="1" ht="14.45" hidden="1" customHeight="1">
      <c r="B37" s="32"/>
      <c r="E37" s="27" t="s">
        <v>47</v>
      </c>
      <c r="F37" s="83">
        <f>ROUND((SUM(BI91:BI390)),  2)</f>
        <v>0</v>
      </c>
      <c r="I37" s="93">
        <v>0</v>
      </c>
      <c r="J37" s="83">
        <f>0</f>
        <v>0</v>
      </c>
      <c r="L37" s="32"/>
    </row>
    <row r="38" spans="2:12" s="1" customFormat="1" ht="6.95" customHeight="1">
      <c r="B38" s="32"/>
      <c r="L38" s="32"/>
    </row>
    <row r="39" spans="2:12" s="1" customFormat="1" ht="25.35" customHeight="1">
      <c r="B39" s="32"/>
      <c r="C39" s="94"/>
      <c r="D39" s="95" t="s">
        <v>48</v>
      </c>
      <c r="E39" s="54"/>
      <c r="F39" s="54"/>
      <c r="G39" s="96" t="s">
        <v>49</v>
      </c>
      <c r="H39" s="97" t="s">
        <v>50</v>
      </c>
      <c r="I39" s="54"/>
      <c r="J39" s="98">
        <f>SUM(J30:J37)</f>
        <v>0</v>
      </c>
      <c r="K39" s="99"/>
      <c r="L39" s="32"/>
    </row>
    <row r="40" spans="2:12" s="1" customFormat="1" ht="14.45" customHeight="1">
      <c r="B40" s="41"/>
      <c r="C40" s="42"/>
      <c r="D40" s="42"/>
      <c r="E40" s="42"/>
      <c r="F40" s="42"/>
      <c r="G40" s="42"/>
      <c r="H40" s="42"/>
      <c r="I40" s="42"/>
      <c r="J40" s="42"/>
      <c r="K40" s="42"/>
      <c r="L40" s="32"/>
    </row>
    <row r="44" spans="2:12" s="1" customFormat="1" ht="6.95" customHeight="1">
      <c r="B44" s="43"/>
      <c r="C44" s="44"/>
      <c r="D44" s="44"/>
      <c r="E44" s="44"/>
      <c r="F44" s="44"/>
      <c r="G44" s="44"/>
      <c r="H44" s="44"/>
      <c r="I44" s="44"/>
      <c r="J44" s="44"/>
      <c r="K44" s="44"/>
      <c r="L44" s="32"/>
    </row>
    <row r="45" spans="2:12" s="1" customFormat="1" ht="24.95" customHeight="1">
      <c r="B45" s="32"/>
      <c r="C45" s="21" t="s">
        <v>114</v>
      </c>
      <c r="L45" s="32"/>
    </row>
    <row r="46" spans="2:12" s="1" customFormat="1" ht="6.95" customHeight="1">
      <c r="B46" s="32"/>
      <c r="L46" s="32"/>
    </row>
    <row r="47" spans="2:12" s="1" customFormat="1" ht="12" customHeight="1">
      <c r="B47" s="32"/>
      <c r="C47" s="27" t="s">
        <v>16</v>
      </c>
      <c r="L47" s="32"/>
    </row>
    <row r="48" spans="2:12" s="1" customFormat="1" ht="16.5" customHeight="1">
      <c r="B48" s="32"/>
      <c r="E48" s="318" t="str">
        <f>E7</f>
        <v>Menza pro studenty a zaměstnance v budově MFF UK - Malostranské náměstí</v>
      </c>
      <c r="F48" s="319"/>
      <c r="G48" s="319"/>
      <c r="H48" s="319"/>
      <c r="L48" s="32"/>
    </row>
    <row r="49" spans="2:47" s="1" customFormat="1" ht="12" customHeight="1">
      <c r="B49" s="32"/>
      <c r="C49" s="27" t="s">
        <v>112</v>
      </c>
      <c r="L49" s="32"/>
    </row>
    <row r="50" spans="2:47" s="1" customFormat="1" ht="16.5" customHeight="1">
      <c r="B50" s="32"/>
      <c r="E50" s="282" t="str">
        <f>E9</f>
        <v>SO 01 - Stavební část</v>
      </c>
      <c r="F50" s="320"/>
      <c r="G50" s="320"/>
      <c r="H50" s="320"/>
      <c r="L50" s="32"/>
    </row>
    <row r="51" spans="2:47" s="1" customFormat="1" ht="6.95" customHeight="1">
      <c r="B51" s="32"/>
      <c r="L51" s="32"/>
    </row>
    <row r="52" spans="2:47" s="1" customFormat="1" ht="12" customHeight="1">
      <c r="B52" s="32"/>
      <c r="C52" s="27" t="s">
        <v>21</v>
      </c>
      <c r="F52" s="25" t="str">
        <f>F12</f>
        <v>Malostranské náměstí</v>
      </c>
      <c r="I52" s="27" t="s">
        <v>23</v>
      </c>
      <c r="J52" s="49" t="str">
        <f>IF(J12="","",J12)</f>
        <v>29. 4. 2024</v>
      </c>
      <c r="L52" s="32"/>
    </row>
    <row r="53" spans="2:47" s="1" customFormat="1" ht="6.95" customHeight="1">
      <c r="B53" s="32"/>
      <c r="L53" s="32"/>
    </row>
    <row r="54" spans="2:47" s="1" customFormat="1" ht="15.2" customHeight="1">
      <c r="B54" s="32"/>
      <c r="C54" s="27" t="s">
        <v>25</v>
      </c>
      <c r="F54" s="25" t="str">
        <f>E15</f>
        <v>Univerzita Karlova</v>
      </c>
      <c r="I54" s="27" t="s">
        <v>31</v>
      </c>
      <c r="J54" s="30" t="str">
        <f>E21</f>
        <v>ISONOE INVEST a.s.</v>
      </c>
      <c r="L54" s="32"/>
    </row>
    <row r="55" spans="2:47" s="1" customFormat="1" ht="15.2" customHeight="1">
      <c r="B55" s="32"/>
      <c r="C55" s="27" t="s">
        <v>29</v>
      </c>
      <c r="F55" s="25" t="str">
        <f>IF(E18="","",E18)</f>
        <v>Vyplň údaj</v>
      </c>
      <c r="I55" s="27" t="s">
        <v>34</v>
      </c>
      <c r="J55" s="30" t="str">
        <f>E24</f>
        <v>Jaroslav Kudláček</v>
      </c>
      <c r="L55" s="32"/>
    </row>
    <row r="56" spans="2:47" s="1" customFormat="1" ht="10.35" customHeight="1">
      <c r="B56" s="32"/>
      <c r="L56" s="32"/>
    </row>
    <row r="57" spans="2:47" s="1" customFormat="1" ht="29.25" customHeight="1">
      <c r="B57" s="32"/>
      <c r="C57" s="100" t="s">
        <v>115</v>
      </c>
      <c r="D57" s="94"/>
      <c r="E57" s="94"/>
      <c r="F57" s="94"/>
      <c r="G57" s="94"/>
      <c r="H57" s="94"/>
      <c r="I57" s="94"/>
      <c r="J57" s="101" t="s">
        <v>116</v>
      </c>
      <c r="K57" s="94"/>
      <c r="L57" s="32"/>
    </row>
    <row r="58" spans="2:47" s="1" customFormat="1" ht="10.35" customHeight="1">
      <c r="B58" s="32"/>
      <c r="L58" s="32"/>
    </row>
    <row r="59" spans="2:47" s="1" customFormat="1" ht="22.9" customHeight="1">
      <c r="B59" s="32"/>
      <c r="C59" s="102" t="s">
        <v>70</v>
      </c>
      <c r="J59" s="63">
        <f>J91</f>
        <v>0</v>
      </c>
      <c r="L59" s="32"/>
      <c r="AU59" s="17" t="s">
        <v>117</v>
      </c>
    </row>
    <row r="60" spans="2:47" s="8" customFormat="1" ht="24.95" customHeight="1">
      <c r="B60" s="103"/>
      <c r="D60" s="104" t="s">
        <v>118</v>
      </c>
      <c r="E60" s="105"/>
      <c r="F60" s="105"/>
      <c r="G60" s="105"/>
      <c r="H60" s="105"/>
      <c r="I60" s="105"/>
      <c r="J60" s="106">
        <f>J92</f>
        <v>0</v>
      </c>
      <c r="L60" s="103"/>
    </row>
    <row r="61" spans="2:47" s="9" customFormat="1" ht="19.899999999999999" customHeight="1">
      <c r="B61" s="107"/>
      <c r="D61" s="108" t="s">
        <v>119</v>
      </c>
      <c r="E61" s="109"/>
      <c r="F61" s="109"/>
      <c r="G61" s="109"/>
      <c r="H61" s="109"/>
      <c r="I61" s="109"/>
      <c r="J61" s="110">
        <f>J93</f>
        <v>0</v>
      </c>
      <c r="L61" s="107"/>
    </row>
    <row r="62" spans="2:47" s="9" customFormat="1" ht="19.899999999999999" customHeight="1">
      <c r="B62" s="107"/>
      <c r="D62" s="108" t="s">
        <v>120</v>
      </c>
      <c r="E62" s="109"/>
      <c r="F62" s="109"/>
      <c r="G62" s="109"/>
      <c r="H62" s="109"/>
      <c r="I62" s="109"/>
      <c r="J62" s="110">
        <f>J166</f>
        <v>0</v>
      </c>
      <c r="L62" s="107"/>
    </row>
    <row r="63" spans="2:47" s="9" customFormat="1" ht="19.899999999999999" customHeight="1">
      <c r="B63" s="107"/>
      <c r="D63" s="108" t="s">
        <v>121</v>
      </c>
      <c r="E63" s="109"/>
      <c r="F63" s="109"/>
      <c r="G63" s="109"/>
      <c r="H63" s="109"/>
      <c r="I63" s="109"/>
      <c r="J63" s="110">
        <f>J228</f>
        <v>0</v>
      </c>
      <c r="L63" s="107"/>
    </row>
    <row r="64" spans="2:47" s="9" customFormat="1" ht="19.899999999999999" customHeight="1">
      <c r="B64" s="107"/>
      <c r="D64" s="108" t="s">
        <v>122</v>
      </c>
      <c r="E64" s="109"/>
      <c r="F64" s="109"/>
      <c r="G64" s="109"/>
      <c r="H64" s="109"/>
      <c r="I64" s="109"/>
      <c r="J64" s="110">
        <f>J246</f>
        <v>0</v>
      </c>
      <c r="L64" s="107"/>
    </row>
    <row r="65" spans="2:12" s="8" customFormat="1" ht="24.95" customHeight="1">
      <c r="B65" s="103"/>
      <c r="D65" s="104" t="s">
        <v>123</v>
      </c>
      <c r="E65" s="105"/>
      <c r="F65" s="105"/>
      <c r="G65" s="105"/>
      <c r="H65" s="105"/>
      <c r="I65" s="105"/>
      <c r="J65" s="106">
        <f>J249</f>
        <v>0</v>
      </c>
      <c r="L65" s="103"/>
    </row>
    <row r="66" spans="2:12" s="9" customFormat="1" ht="19.899999999999999" customHeight="1">
      <c r="B66" s="107"/>
      <c r="D66" s="108" t="s">
        <v>124</v>
      </c>
      <c r="E66" s="109"/>
      <c r="F66" s="109"/>
      <c r="G66" s="109"/>
      <c r="H66" s="109"/>
      <c r="I66" s="109"/>
      <c r="J66" s="110">
        <f>J250</f>
        <v>0</v>
      </c>
      <c r="L66" s="107"/>
    </row>
    <row r="67" spans="2:12" s="9" customFormat="1" ht="19.899999999999999" customHeight="1">
      <c r="B67" s="107"/>
      <c r="D67" s="108" t="s">
        <v>125</v>
      </c>
      <c r="E67" s="109"/>
      <c r="F67" s="109"/>
      <c r="G67" s="109"/>
      <c r="H67" s="109"/>
      <c r="I67" s="109"/>
      <c r="J67" s="110">
        <f>J281</f>
        <v>0</v>
      </c>
      <c r="L67" s="107"/>
    </row>
    <row r="68" spans="2:12" s="9" customFormat="1" ht="19.899999999999999" customHeight="1">
      <c r="B68" s="107"/>
      <c r="D68" s="108" t="s">
        <v>126</v>
      </c>
      <c r="E68" s="109"/>
      <c r="F68" s="109"/>
      <c r="G68" s="109"/>
      <c r="H68" s="109"/>
      <c r="I68" s="109"/>
      <c r="J68" s="110">
        <f>J296</f>
        <v>0</v>
      </c>
      <c r="L68" s="107"/>
    </row>
    <row r="69" spans="2:12" s="9" customFormat="1" ht="19.899999999999999" customHeight="1">
      <c r="B69" s="107"/>
      <c r="D69" s="108" t="s">
        <v>127</v>
      </c>
      <c r="E69" s="109"/>
      <c r="F69" s="109"/>
      <c r="G69" s="109"/>
      <c r="H69" s="109"/>
      <c r="I69" s="109"/>
      <c r="J69" s="110">
        <f>J327</f>
        <v>0</v>
      </c>
      <c r="L69" s="107"/>
    </row>
    <row r="70" spans="2:12" s="9" customFormat="1" ht="19.899999999999999" customHeight="1">
      <c r="B70" s="107"/>
      <c r="D70" s="108" t="s">
        <v>128</v>
      </c>
      <c r="E70" s="109"/>
      <c r="F70" s="109"/>
      <c r="G70" s="109"/>
      <c r="H70" s="109"/>
      <c r="I70" s="109"/>
      <c r="J70" s="110">
        <f>J363</f>
        <v>0</v>
      </c>
      <c r="L70" s="107"/>
    </row>
    <row r="71" spans="2:12" s="9" customFormat="1" ht="19.899999999999999" customHeight="1">
      <c r="B71" s="107"/>
      <c r="D71" s="108" t="s">
        <v>129</v>
      </c>
      <c r="E71" s="109"/>
      <c r="F71" s="109"/>
      <c r="G71" s="109"/>
      <c r="H71" s="109"/>
      <c r="I71" s="109"/>
      <c r="J71" s="110">
        <f>J380</f>
        <v>0</v>
      </c>
      <c r="L71" s="107"/>
    </row>
    <row r="72" spans="2:12" s="1" customFormat="1" ht="21.75" customHeight="1">
      <c r="B72" s="32"/>
      <c r="L72" s="32"/>
    </row>
    <row r="73" spans="2:12" s="1" customFormat="1" ht="6.95" customHeight="1">
      <c r="B73" s="41"/>
      <c r="C73" s="42"/>
      <c r="D73" s="42"/>
      <c r="E73" s="42"/>
      <c r="F73" s="42"/>
      <c r="G73" s="42"/>
      <c r="H73" s="42"/>
      <c r="I73" s="42"/>
      <c r="J73" s="42"/>
      <c r="K73" s="42"/>
      <c r="L73" s="32"/>
    </row>
    <row r="77" spans="2:12" s="1" customFormat="1" ht="6.95" customHeight="1">
      <c r="B77" s="43"/>
      <c r="C77" s="44"/>
      <c r="D77" s="44"/>
      <c r="E77" s="44"/>
      <c r="F77" s="44"/>
      <c r="G77" s="44"/>
      <c r="H77" s="44"/>
      <c r="I77" s="44"/>
      <c r="J77" s="44"/>
      <c r="K77" s="44"/>
      <c r="L77" s="32"/>
    </row>
    <row r="78" spans="2:12" s="1" customFormat="1" ht="24.95" customHeight="1">
      <c r="B78" s="32"/>
      <c r="C78" s="21" t="s">
        <v>130</v>
      </c>
      <c r="L78" s="32"/>
    </row>
    <row r="79" spans="2:12" s="1" customFormat="1" ht="6.95" customHeight="1">
      <c r="B79" s="32"/>
      <c r="L79" s="32"/>
    </row>
    <row r="80" spans="2:12" s="1" customFormat="1" ht="12" customHeight="1">
      <c r="B80" s="32"/>
      <c r="C80" s="27" t="s">
        <v>16</v>
      </c>
      <c r="L80" s="32"/>
    </row>
    <row r="81" spans="2:65" s="1" customFormat="1" ht="16.5" customHeight="1">
      <c r="B81" s="32"/>
      <c r="E81" s="318" t="str">
        <f>E7</f>
        <v>Menza pro studenty a zaměstnance v budově MFF UK - Malostranské náměstí</v>
      </c>
      <c r="F81" s="319"/>
      <c r="G81" s="319"/>
      <c r="H81" s="319"/>
      <c r="L81" s="32"/>
    </row>
    <row r="82" spans="2:65" s="1" customFormat="1" ht="12" customHeight="1">
      <c r="B82" s="32"/>
      <c r="C82" s="27" t="s">
        <v>112</v>
      </c>
      <c r="L82" s="32"/>
    </row>
    <row r="83" spans="2:65" s="1" customFormat="1" ht="16.5" customHeight="1">
      <c r="B83" s="32"/>
      <c r="E83" s="282" t="str">
        <f>E9</f>
        <v>SO 01 - Stavební část</v>
      </c>
      <c r="F83" s="320"/>
      <c r="G83" s="320"/>
      <c r="H83" s="320"/>
      <c r="L83" s="32"/>
    </row>
    <row r="84" spans="2:65" s="1" customFormat="1" ht="6.95" customHeight="1">
      <c r="B84" s="32"/>
      <c r="L84" s="32"/>
    </row>
    <row r="85" spans="2:65" s="1" customFormat="1" ht="12" customHeight="1">
      <c r="B85" s="32"/>
      <c r="C85" s="27" t="s">
        <v>21</v>
      </c>
      <c r="F85" s="25" t="str">
        <f>F12</f>
        <v>Malostranské náměstí</v>
      </c>
      <c r="I85" s="27" t="s">
        <v>23</v>
      </c>
      <c r="J85" s="49" t="str">
        <f>IF(J12="","",J12)</f>
        <v>29. 4. 2024</v>
      </c>
      <c r="L85" s="32"/>
    </row>
    <row r="86" spans="2:65" s="1" customFormat="1" ht="6.95" customHeight="1">
      <c r="B86" s="32"/>
      <c r="L86" s="32"/>
    </row>
    <row r="87" spans="2:65" s="1" customFormat="1" ht="15.2" customHeight="1">
      <c r="B87" s="32"/>
      <c r="C87" s="27" t="s">
        <v>25</v>
      </c>
      <c r="F87" s="25" t="str">
        <f>E15</f>
        <v>Univerzita Karlova</v>
      </c>
      <c r="I87" s="27" t="s">
        <v>31</v>
      </c>
      <c r="J87" s="30" t="str">
        <f>E21</f>
        <v>ISONOE INVEST a.s.</v>
      </c>
      <c r="L87" s="32"/>
    </row>
    <row r="88" spans="2:65" s="1" customFormat="1" ht="15.2" customHeight="1">
      <c r="B88" s="32"/>
      <c r="C88" s="27" t="s">
        <v>29</v>
      </c>
      <c r="F88" s="25" t="str">
        <f>IF(E18="","",E18)</f>
        <v>Vyplň údaj</v>
      </c>
      <c r="I88" s="27" t="s">
        <v>34</v>
      </c>
      <c r="J88" s="30" t="str">
        <f>E24</f>
        <v>Jaroslav Kudláček</v>
      </c>
      <c r="L88" s="32"/>
    </row>
    <row r="89" spans="2:65" s="1" customFormat="1" ht="10.35" customHeight="1">
      <c r="B89" s="32"/>
      <c r="L89" s="32"/>
    </row>
    <row r="90" spans="2:65" s="10" customFormat="1" ht="29.25" customHeight="1">
      <c r="B90" s="111"/>
      <c r="C90" s="112" t="s">
        <v>131</v>
      </c>
      <c r="D90" s="113" t="s">
        <v>57</v>
      </c>
      <c r="E90" s="113" t="s">
        <v>53</v>
      </c>
      <c r="F90" s="113" t="s">
        <v>54</v>
      </c>
      <c r="G90" s="113" t="s">
        <v>132</v>
      </c>
      <c r="H90" s="113" t="s">
        <v>133</v>
      </c>
      <c r="I90" s="113" t="s">
        <v>134</v>
      </c>
      <c r="J90" s="113" t="s">
        <v>116</v>
      </c>
      <c r="K90" s="114" t="s">
        <v>135</v>
      </c>
      <c r="L90" s="111"/>
      <c r="M90" s="56" t="s">
        <v>19</v>
      </c>
      <c r="N90" s="57" t="s">
        <v>42</v>
      </c>
      <c r="O90" s="57" t="s">
        <v>136</v>
      </c>
      <c r="P90" s="57" t="s">
        <v>137</v>
      </c>
      <c r="Q90" s="57" t="s">
        <v>138</v>
      </c>
      <c r="R90" s="57" t="s">
        <v>139</v>
      </c>
      <c r="S90" s="57" t="s">
        <v>140</v>
      </c>
      <c r="T90" s="58" t="s">
        <v>141</v>
      </c>
    </row>
    <row r="91" spans="2:65" s="1" customFormat="1" ht="22.9" customHeight="1">
      <c r="B91" s="32"/>
      <c r="C91" s="61" t="s">
        <v>142</v>
      </c>
      <c r="J91" s="115">
        <f>BK91</f>
        <v>0</v>
      </c>
      <c r="L91" s="32"/>
      <c r="M91" s="59"/>
      <c r="N91" s="50"/>
      <c r="O91" s="50"/>
      <c r="P91" s="116">
        <f>P92+P249</f>
        <v>0</v>
      </c>
      <c r="Q91" s="50"/>
      <c r="R91" s="116">
        <f>R92+R249</f>
        <v>16.730495520799998</v>
      </c>
      <c r="S91" s="50"/>
      <c r="T91" s="117">
        <f>T92+T249</f>
        <v>20.998344720000002</v>
      </c>
      <c r="AT91" s="17" t="s">
        <v>71</v>
      </c>
      <c r="AU91" s="17" t="s">
        <v>117</v>
      </c>
      <c r="BK91" s="118">
        <f>BK92+BK249</f>
        <v>0</v>
      </c>
    </row>
    <row r="92" spans="2:65" s="11" customFormat="1" ht="25.9" customHeight="1">
      <c r="B92" s="119"/>
      <c r="D92" s="120" t="s">
        <v>71</v>
      </c>
      <c r="E92" s="121" t="s">
        <v>143</v>
      </c>
      <c r="F92" s="121" t="s">
        <v>144</v>
      </c>
      <c r="I92" s="122"/>
      <c r="J92" s="123">
        <f>BK92</f>
        <v>0</v>
      </c>
      <c r="L92" s="119"/>
      <c r="M92" s="124"/>
      <c r="P92" s="125">
        <f>P93+P166+P228+P246</f>
        <v>0</v>
      </c>
      <c r="R92" s="125">
        <f>R93+R166+R228+R246</f>
        <v>13.448204869999998</v>
      </c>
      <c r="T92" s="126">
        <f>T93+T166+T228+T246</f>
        <v>19.254536000000002</v>
      </c>
      <c r="AR92" s="120" t="s">
        <v>80</v>
      </c>
      <c r="AT92" s="127" t="s">
        <v>71</v>
      </c>
      <c r="AU92" s="127" t="s">
        <v>72</v>
      </c>
      <c r="AY92" s="120" t="s">
        <v>145</v>
      </c>
      <c r="BK92" s="128">
        <f>BK93+BK166+BK228+BK246</f>
        <v>0</v>
      </c>
    </row>
    <row r="93" spans="2:65" s="11" customFormat="1" ht="22.9" customHeight="1">
      <c r="B93" s="119"/>
      <c r="D93" s="120" t="s">
        <v>71</v>
      </c>
      <c r="E93" s="129" t="s">
        <v>146</v>
      </c>
      <c r="F93" s="129" t="s">
        <v>147</v>
      </c>
      <c r="I93" s="122"/>
      <c r="J93" s="130">
        <f>BK93</f>
        <v>0</v>
      </c>
      <c r="L93" s="119"/>
      <c r="M93" s="124"/>
      <c r="P93" s="125">
        <f>SUM(P94:P165)</f>
        <v>0</v>
      </c>
      <c r="R93" s="125">
        <f>SUM(R94:R165)</f>
        <v>13.398283119999999</v>
      </c>
      <c r="T93" s="126">
        <f>SUM(T94:T165)</f>
        <v>0</v>
      </c>
      <c r="AR93" s="120" t="s">
        <v>80</v>
      </c>
      <c r="AT93" s="127" t="s">
        <v>71</v>
      </c>
      <c r="AU93" s="127" t="s">
        <v>80</v>
      </c>
      <c r="AY93" s="120" t="s">
        <v>145</v>
      </c>
      <c r="BK93" s="128">
        <f>SUM(BK94:BK165)</f>
        <v>0</v>
      </c>
    </row>
    <row r="94" spans="2:65" s="1" customFormat="1" ht="21.75" customHeight="1">
      <c r="B94" s="32"/>
      <c r="C94" s="131" t="s">
        <v>80</v>
      </c>
      <c r="D94" s="131" t="s">
        <v>148</v>
      </c>
      <c r="E94" s="132" t="s">
        <v>149</v>
      </c>
      <c r="F94" s="133" t="s">
        <v>150</v>
      </c>
      <c r="G94" s="134" t="s">
        <v>151</v>
      </c>
      <c r="H94" s="135">
        <v>22</v>
      </c>
      <c r="I94" s="136"/>
      <c r="J94" s="137">
        <f>ROUND(I94*H94,2)</f>
        <v>0</v>
      </c>
      <c r="K94" s="133" t="s">
        <v>152</v>
      </c>
      <c r="L94" s="32"/>
      <c r="M94" s="138" t="s">
        <v>19</v>
      </c>
      <c r="N94" s="139" t="s">
        <v>43</v>
      </c>
      <c r="P94" s="140">
        <f>O94*H94</f>
        <v>0</v>
      </c>
      <c r="Q94" s="140">
        <v>6.4999999999999997E-3</v>
      </c>
      <c r="R94" s="140">
        <f>Q94*H94</f>
        <v>0.14299999999999999</v>
      </c>
      <c r="S94" s="140">
        <v>0</v>
      </c>
      <c r="T94" s="141">
        <f>S94*H94</f>
        <v>0</v>
      </c>
      <c r="AR94" s="142" t="s">
        <v>153</v>
      </c>
      <c r="AT94" s="142" t="s">
        <v>148</v>
      </c>
      <c r="AU94" s="142" t="s">
        <v>82</v>
      </c>
      <c r="AY94" s="17" t="s">
        <v>145</v>
      </c>
      <c r="BE94" s="143">
        <f>IF(N94="základní",J94,0)</f>
        <v>0</v>
      </c>
      <c r="BF94" s="143">
        <f>IF(N94="snížená",J94,0)</f>
        <v>0</v>
      </c>
      <c r="BG94" s="143">
        <f>IF(N94="zákl. přenesená",J94,0)</f>
        <v>0</v>
      </c>
      <c r="BH94" s="143">
        <f>IF(N94="sníž. přenesená",J94,0)</f>
        <v>0</v>
      </c>
      <c r="BI94" s="143">
        <f>IF(N94="nulová",J94,0)</f>
        <v>0</v>
      </c>
      <c r="BJ94" s="17" t="s">
        <v>80</v>
      </c>
      <c r="BK94" s="143">
        <f>ROUND(I94*H94,2)</f>
        <v>0</v>
      </c>
      <c r="BL94" s="17" t="s">
        <v>153</v>
      </c>
      <c r="BM94" s="142" t="s">
        <v>154</v>
      </c>
    </row>
    <row r="95" spans="2:65" s="1" customFormat="1" ht="11.25">
      <c r="B95" s="32"/>
      <c r="D95" s="144" t="s">
        <v>155</v>
      </c>
      <c r="F95" s="145" t="s">
        <v>156</v>
      </c>
      <c r="I95" s="146"/>
      <c r="L95" s="32"/>
      <c r="M95" s="147"/>
      <c r="T95" s="53"/>
      <c r="AT95" s="17" t="s">
        <v>155</v>
      </c>
      <c r="AU95" s="17" t="s">
        <v>82</v>
      </c>
    </row>
    <row r="96" spans="2:65" s="1" customFormat="1" ht="24.2" customHeight="1">
      <c r="B96" s="32"/>
      <c r="C96" s="131" t="s">
        <v>82</v>
      </c>
      <c r="D96" s="131" t="s">
        <v>148</v>
      </c>
      <c r="E96" s="132" t="s">
        <v>157</v>
      </c>
      <c r="F96" s="133" t="s">
        <v>158</v>
      </c>
      <c r="G96" s="134" t="s">
        <v>151</v>
      </c>
      <c r="H96" s="135">
        <v>22</v>
      </c>
      <c r="I96" s="136"/>
      <c r="J96" s="137">
        <f>ROUND(I96*H96,2)</f>
        <v>0</v>
      </c>
      <c r="K96" s="133" t="s">
        <v>152</v>
      </c>
      <c r="L96" s="32"/>
      <c r="M96" s="138" t="s">
        <v>19</v>
      </c>
      <c r="N96" s="139" t="s">
        <v>43</v>
      </c>
      <c r="P96" s="140">
        <f>O96*H96</f>
        <v>0</v>
      </c>
      <c r="Q96" s="140">
        <v>1.7330000000000002E-2</v>
      </c>
      <c r="R96" s="140">
        <f>Q96*H96</f>
        <v>0.38126000000000004</v>
      </c>
      <c r="S96" s="140">
        <v>0</v>
      </c>
      <c r="T96" s="141">
        <f>S96*H96</f>
        <v>0</v>
      </c>
      <c r="AR96" s="142" t="s">
        <v>153</v>
      </c>
      <c r="AT96" s="142" t="s">
        <v>148</v>
      </c>
      <c r="AU96" s="142" t="s">
        <v>82</v>
      </c>
      <c r="AY96" s="17" t="s">
        <v>145</v>
      </c>
      <c r="BE96" s="143">
        <f>IF(N96="základní",J96,0)</f>
        <v>0</v>
      </c>
      <c r="BF96" s="143">
        <f>IF(N96="snížená",J96,0)</f>
        <v>0</v>
      </c>
      <c r="BG96" s="143">
        <f>IF(N96="zákl. přenesená",J96,0)</f>
        <v>0</v>
      </c>
      <c r="BH96" s="143">
        <f>IF(N96="sníž. přenesená",J96,0)</f>
        <v>0</v>
      </c>
      <c r="BI96" s="143">
        <f>IF(N96="nulová",J96,0)</f>
        <v>0</v>
      </c>
      <c r="BJ96" s="17" t="s">
        <v>80</v>
      </c>
      <c r="BK96" s="143">
        <f>ROUND(I96*H96,2)</f>
        <v>0</v>
      </c>
      <c r="BL96" s="17" t="s">
        <v>153</v>
      </c>
      <c r="BM96" s="142" t="s">
        <v>159</v>
      </c>
    </row>
    <row r="97" spans="2:65" s="1" customFormat="1" ht="11.25">
      <c r="B97" s="32"/>
      <c r="D97" s="144" t="s">
        <v>155</v>
      </c>
      <c r="F97" s="145" t="s">
        <v>160</v>
      </c>
      <c r="I97" s="146"/>
      <c r="L97" s="32"/>
      <c r="M97" s="147"/>
      <c r="T97" s="53"/>
      <c r="AT97" s="17" t="s">
        <v>155</v>
      </c>
      <c r="AU97" s="17" t="s">
        <v>82</v>
      </c>
    </row>
    <row r="98" spans="2:65" s="12" customFormat="1" ht="11.25">
      <c r="B98" s="148"/>
      <c r="D98" s="149" t="s">
        <v>161</v>
      </c>
      <c r="E98" s="150" t="s">
        <v>19</v>
      </c>
      <c r="F98" s="151" t="s">
        <v>162</v>
      </c>
      <c r="H98" s="150" t="s">
        <v>19</v>
      </c>
      <c r="I98" s="152"/>
      <c r="L98" s="148"/>
      <c r="M98" s="153"/>
      <c r="T98" s="154"/>
      <c r="AT98" s="150" t="s">
        <v>161</v>
      </c>
      <c r="AU98" s="150" t="s">
        <v>82</v>
      </c>
      <c r="AV98" s="12" t="s">
        <v>80</v>
      </c>
      <c r="AW98" s="12" t="s">
        <v>33</v>
      </c>
      <c r="AX98" s="12" t="s">
        <v>72</v>
      </c>
      <c r="AY98" s="150" t="s">
        <v>145</v>
      </c>
    </row>
    <row r="99" spans="2:65" s="12" customFormat="1" ht="11.25">
      <c r="B99" s="148"/>
      <c r="D99" s="149" t="s">
        <v>161</v>
      </c>
      <c r="E99" s="150" t="s">
        <v>19</v>
      </c>
      <c r="F99" s="151" t="s">
        <v>163</v>
      </c>
      <c r="H99" s="150" t="s">
        <v>19</v>
      </c>
      <c r="I99" s="152"/>
      <c r="L99" s="148"/>
      <c r="M99" s="153"/>
      <c r="T99" s="154"/>
      <c r="AT99" s="150" t="s">
        <v>161</v>
      </c>
      <c r="AU99" s="150" t="s">
        <v>82</v>
      </c>
      <c r="AV99" s="12" t="s">
        <v>80</v>
      </c>
      <c r="AW99" s="12" t="s">
        <v>33</v>
      </c>
      <c r="AX99" s="12" t="s">
        <v>72</v>
      </c>
      <c r="AY99" s="150" t="s">
        <v>145</v>
      </c>
    </row>
    <row r="100" spans="2:65" s="13" customFormat="1" ht="11.25">
      <c r="B100" s="155"/>
      <c r="D100" s="149" t="s">
        <v>161</v>
      </c>
      <c r="E100" s="156" t="s">
        <v>19</v>
      </c>
      <c r="F100" s="157" t="s">
        <v>82</v>
      </c>
      <c r="H100" s="158">
        <v>2</v>
      </c>
      <c r="I100" s="159"/>
      <c r="L100" s="155"/>
      <c r="M100" s="160"/>
      <c r="T100" s="161"/>
      <c r="AT100" s="156" t="s">
        <v>161</v>
      </c>
      <c r="AU100" s="156" t="s">
        <v>82</v>
      </c>
      <c r="AV100" s="13" t="s">
        <v>82</v>
      </c>
      <c r="AW100" s="13" t="s">
        <v>33</v>
      </c>
      <c r="AX100" s="13" t="s">
        <v>72</v>
      </c>
      <c r="AY100" s="156" t="s">
        <v>145</v>
      </c>
    </row>
    <row r="101" spans="2:65" s="12" customFormat="1" ht="11.25">
      <c r="B101" s="148"/>
      <c r="D101" s="149" t="s">
        <v>161</v>
      </c>
      <c r="E101" s="150" t="s">
        <v>19</v>
      </c>
      <c r="F101" s="151" t="s">
        <v>164</v>
      </c>
      <c r="H101" s="150" t="s">
        <v>19</v>
      </c>
      <c r="I101" s="152"/>
      <c r="L101" s="148"/>
      <c r="M101" s="153"/>
      <c r="T101" s="154"/>
      <c r="AT101" s="150" t="s">
        <v>161</v>
      </c>
      <c r="AU101" s="150" t="s">
        <v>82</v>
      </c>
      <c r="AV101" s="12" t="s">
        <v>80</v>
      </c>
      <c r="AW101" s="12" t="s">
        <v>33</v>
      </c>
      <c r="AX101" s="12" t="s">
        <v>72</v>
      </c>
      <c r="AY101" s="150" t="s">
        <v>145</v>
      </c>
    </row>
    <row r="102" spans="2:65" s="13" customFormat="1" ht="11.25">
      <c r="B102" s="155"/>
      <c r="D102" s="149" t="s">
        <v>161</v>
      </c>
      <c r="E102" s="156" t="s">
        <v>19</v>
      </c>
      <c r="F102" s="157" t="s">
        <v>165</v>
      </c>
      <c r="H102" s="158">
        <v>20</v>
      </c>
      <c r="I102" s="159"/>
      <c r="L102" s="155"/>
      <c r="M102" s="160"/>
      <c r="T102" s="161"/>
      <c r="AT102" s="156" t="s">
        <v>161</v>
      </c>
      <c r="AU102" s="156" t="s">
        <v>82</v>
      </c>
      <c r="AV102" s="13" t="s">
        <v>82</v>
      </c>
      <c r="AW102" s="13" t="s">
        <v>33</v>
      </c>
      <c r="AX102" s="13" t="s">
        <v>72</v>
      </c>
      <c r="AY102" s="156" t="s">
        <v>145</v>
      </c>
    </row>
    <row r="103" spans="2:65" s="14" customFormat="1" ht="11.25">
      <c r="B103" s="162"/>
      <c r="D103" s="149" t="s">
        <v>161</v>
      </c>
      <c r="E103" s="163" t="s">
        <v>19</v>
      </c>
      <c r="F103" s="164" t="s">
        <v>166</v>
      </c>
      <c r="H103" s="165">
        <v>22</v>
      </c>
      <c r="I103" s="166"/>
      <c r="L103" s="162"/>
      <c r="M103" s="167"/>
      <c r="T103" s="168"/>
      <c r="AT103" s="163" t="s">
        <v>161</v>
      </c>
      <c r="AU103" s="163" t="s">
        <v>82</v>
      </c>
      <c r="AV103" s="14" t="s">
        <v>153</v>
      </c>
      <c r="AW103" s="14" t="s">
        <v>33</v>
      </c>
      <c r="AX103" s="14" t="s">
        <v>80</v>
      </c>
      <c r="AY103" s="163" t="s">
        <v>145</v>
      </c>
    </row>
    <row r="104" spans="2:65" s="1" customFormat="1" ht="24.2" customHeight="1">
      <c r="B104" s="32"/>
      <c r="C104" s="131" t="s">
        <v>167</v>
      </c>
      <c r="D104" s="131" t="s">
        <v>148</v>
      </c>
      <c r="E104" s="132" t="s">
        <v>168</v>
      </c>
      <c r="F104" s="133" t="s">
        <v>169</v>
      </c>
      <c r="G104" s="134" t="s">
        <v>151</v>
      </c>
      <c r="H104" s="135">
        <v>22</v>
      </c>
      <c r="I104" s="136"/>
      <c r="J104" s="137">
        <f>ROUND(I104*H104,2)</f>
        <v>0</v>
      </c>
      <c r="K104" s="133" t="s">
        <v>152</v>
      </c>
      <c r="L104" s="32"/>
      <c r="M104" s="138" t="s">
        <v>19</v>
      </c>
      <c r="N104" s="139" t="s">
        <v>43</v>
      </c>
      <c r="P104" s="140">
        <f>O104*H104</f>
        <v>0</v>
      </c>
      <c r="Q104" s="140">
        <v>7.3499999999999998E-3</v>
      </c>
      <c r="R104" s="140">
        <f>Q104*H104</f>
        <v>0.16169999999999998</v>
      </c>
      <c r="S104" s="140">
        <v>0</v>
      </c>
      <c r="T104" s="141">
        <f>S104*H104</f>
        <v>0</v>
      </c>
      <c r="AR104" s="142" t="s">
        <v>153</v>
      </c>
      <c r="AT104" s="142" t="s">
        <v>148</v>
      </c>
      <c r="AU104" s="142" t="s">
        <v>82</v>
      </c>
      <c r="AY104" s="17" t="s">
        <v>145</v>
      </c>
      <c r="BE104" s="143">
        <f>IF(N104="základní",J104,0)</f>
        <v>0</v>
      </c>
      <c r="BF104" s="143">
        <f>IF(N104="snížená",J104,0)</f>
        <v>0</v>
      </c>
      <c r="BG104" s="143">
        <f>IF(N104="zákl. přenesená",J104,0)</f>
        <v>0</v>
      </c>
      <c r="BH104" s="143">
        <f>IF(N104="sníž. přenesená",J104,0)</f>
        <v>0</v>
      </c>
      <c r="BI104" s="143">
        <f>IF(N104="nulová",J104,0)</f>
        <v>0</v>
      </c>
      <c r="BJ104" s="17" t="s">
        <v>80</v>
      </c>
      <c r="BK104" s="143">
        <f>ROUND(I104*H104,2)</f>
        <v>0</v>
      </c>
      <c r="BL104" s="17" t="s">
        <v>153</v>
      </c>
      <c r="BM104" s="142" t="s">
        <v>170</v>
      </c>
    </row>
    <row r="105" spans="2:65" s="1" customFormat="1" ht="11.25">
      <c r="B105" s="32"/>
      <c r="D105" s="144" t="s">
        <v>155</v>
      </c>
      <c r="F105" s="145" t="s">
        <v>171</v>
      </c>
      <c r="I105" s="146"/>
      <c r="L105" s="32"/>
      <c r="M105" s="147"/>
      <c r="T105" s="53"/>
      <c r="AT105" s="17" t="s">
        <v>155</v>
      </c>
      <c r="AU105" s="17" t="s">
        <v>82</v>
      </c>
    </row>
    <row r="106" spans="2:65" s="12" customFormat="1" ht="11.25">
      <c r="B106" s="148"/>
      <c r="D106" s="149" t="s">
        <v>161</v>
      </c>
      <c r="E106" s="150" t="s">
        <v>19</v>
      </c>
      <c r="F106" s="151" t="s">
        <v>162</v>
      </c>
      <c r="H106" s="150" t="s">
        <v>19</v>
      </c>
      <c r="I106" s="152"/>
      <c r="L106" s="148"/>
      <c r="M106" s="153"/>
      <c r="T106" s="154"/>
      <c r="AT106" s="150" t="s">
        <v>161</v>
      </c>
      <c r="AU106" s="150" t="s">
        <v>82</v>
      </c>
      <c r="AV106" s="12" t="s">
        <v>80</v>
      </c>
      <c r="AW106" s="12" t="s">
        <v>33</v>
      </c>
      <c r="AX106" s="12" t="s">
        <v>72</v>
      </c>
      <c r="AY106" s="150" t="s">
        <v>145</v>
      </c>
    </row>
    <row r="107" spans="2:65" s="12" customFormat="1" ht="11.25">
      <c r="B107" s="148"/>
      <c r="D107" s="149" t="s">
        <v>161</v>
      </c>
      <c r="E107" s="150" t="s">
        <v>19</v>
      </c>
      <c r="F107" s="151" t="s">
        <v>163</v>
      </c>
      <c r="H107" s="150" t="s">
        <v>19</v>
      </c>
      <c r="I107" s="152"/>
      <c r="L107" s="148"/>
      <c r="M107" s="153"/>
      <c r="T107" s="154"/>
      <c r="AT107" s="150" t="s">
        <v>161</v>
      </c>
      <c r="AU107" s="150" t="s">
        <v>82</v>
      </c>
      <c r="AV107" s="12" t="s">
        <v>80</v>
      </c>
      <c r="AW107" s="12" t="s">
        <v>33</v>
      </c>
      <c r="AX107" s="12" t="s">
        <v>72</v>
      </c>
      <c r="AY107" s="150" t="s">
        <v>145</v>
      </c>
    </row>
    <row r="108" spans="2:65" s="13" customFormat="1" ht="11.25">
      <c r="B108" s="155"/>
      <c r="D108" s="149" t="s">
        <v>161</v>
      </c>
      <c r="E108" s="156" t="s">
        <v>19</v>
      </c>
      <c r="F108" s="157" t="s">
        <v>82</v>
      </c>
      <c r="H108" s="158">
        <v>2</v>
      </c>
      <c r="I108" s="159"/>
      <c r="L108" s="155"/>
      <c r="M108" s="160"/>
      <c r="T108" s="161"/>
      <c r="AT108" s="156" t="s">
        <v>161</v>
      </c>
      <c r="AU108" s="156" t="s">
        <v>82</v>
      </c>
      <c r="AV108" s="13" t="s">
        <v>82</v>
      </c>
      <c r="AW108" s="13" t="s">
        <v>33</v>
      </c>
      <c r="AX108" s="13" t="s">
        <v>72</v>
      </c>
      <c r="AY108" s="156" t="s">
        <v>145</v>
      </c>
    </row>
    <row r="109" spans="2:65" s="12" customFormat="1" ht="11.25">
      <c r="B109" s="148"/>
      <c r="D109" s="149" t="s">
        <v>161</v>
      </c>
      <c r="E109" s="150" t="s">
        <v>19</v>
      </c>
      <c r="F109" s="151" t="s">
        <v>164</v>
      </c>
      <c r="H109" s="150" t="s">
        <v>19</v>
      </c>
      <c r="I109" s="152"/>
      <c r="L109" s="148"/>
      <c r="M109" s="153"/>
      <c r="T109" s="154"/>
      <c r="AT109" s="150" t="s">
        <v>161</v>
      </c>
      <c r="AU109" s="150" t="s">
        <v>82</v>
      </c>
      <c r="AV109" s="12" t="s">
        <v>80</v>
      </c>
      <c r="AW109" s="12" t="s">
        <v>33</v>
      </c>
      <c r="AX109" s="12" t="s">
        <v>72</v>
      </c>
      <c r="AY109" s="150" t="s">
        <v>145</v>
      </c>
    </row>
    <row r="110" spans="2:65" s="13" customFormat="1" ht="11.25">
      <c r="B110" s="155"/>
      <c r="D110" s="149" t="s">
        <v>161</v>
      </c>
      <c r="E110" s="156" t="s">
        <v>19</v>
      </c>
      <c r="F110" s="157" t="s">
        <v>165</v>
      </c>
      <c r="H110" s="158">
        <v>20</v>
      </c>
      <c r="I110" s="159"/>
      <c r="L110" s="155"/>
      <c r="M110" s="160"/>
      <c r="T110" s="161"/>
      <c r="AT110" s="156" t="s">
        <v>161</v>
      </c>
      <c r="AU110" s="156" t="s">
        <v>82</v>
      </c>
      <c r="AV110" s="13" t="s">
        <v>82</v>
      </c>
      <c r="AW110" s="13" t="s">
        <v>33</v>
      </c>
      <c r="AX110" s="13" t="s">
        <v>72</v>
      </c>
      <c r="AY110" s="156" t="s">
        <v>145</v>
      </c>
    </row>
    <row r="111" spans="2:65" s="14" customFormat="1" ht="11.25">
      <c r="B111" s="162"/>
      <c r="D111" s="149" t="s">
        <v>161</v>
      </c>
      <c r="E111" s="163" t="s">
        <v>19</v>
      </c>
      <c r="F111" s="164" t="s">
        <v>166</v>
      </c>
      <c r="H111" s="165">
        <v>22</v>
      </c>
      <c r="I111" s="166"/>
      <c r="L111" s="162"/>
      <c r="M111" s="167"/>
      <c r="T111" s="168"/>
      <c r="AT111" s="163" t="s">
        <v>161</v>
      </c>
      <c r="AU111" s="163" t="s">
        <v>82</v>
      </c>
      <c r="AV111" s="14" t="s">
        <v>153</v>
      </c>
      <c r="AW111" s="14" t="s">
        <v>33</v>
      </c>
      <c r="AX111" s="14" t="s">
        <v>80</v>
      </c>
      <c r="AY111" s="163" t="s">
        <v>145</v>
      </c>
    </row>
    <row r="112" spans="2:65" s="1" customFormat="1" ht="24.2" customHeight="1">
      <c r="B112" s="32"/>
      <c r="C112" s="131" t="s">
        <v>153</v>
      </c>
      <c r="D112" s="131" t="s">
        <v>148</v>
      </c>
      <c r="E112" s="132" t="s">
        <v>172</v>
      </c>
      <c r="F112" s="133" t="s">
        <v>173</v>
      </c>
      <c r="G112" s="134" t="s">
        <v>151</v>
      </c>
      <c r="H112" s="135">
        <v>51.3</v>
      </c>
      <c r="I112" s="136"/>
      <c r="J112" s="137">
        <f>ROUND(I112*H112,2)</f>
        <v>0</v>
      </c>
      <c r="K112" s="133" t="s">
        <v>152</v>
      </c>
      <c r="L112" s="32"/>
      <c r="M112" s="138" t="s">
        <v>19</v>
      </c>
      <c r="N112" s="139" t="s">
        <v>43</v>
      </c>
      <c r="P112" s="140">
        <f>O112*H112</f>
        <v>0</v>
      </c>
      <c r="Q112" s="140">
        <v>1.8380000000000001E-2</v>
      </c>
      <c r="R112" s="140">
        <f>Q112*H112</f>
        <v>0.94289400000000001</v>
      </c>
      <c r="S112" s="140">
        <v>0</v>
      </c>
      <c r="T112" s="141">
        <f>S112*H112</f>
        <v>0</v>
      </c>
      <c r="AR112" s="142" t="s">
        <v>153</v>
      </c>
      <c r="AT112" s="142" t="s">
        <v>148</v>
      </c>
      <c r="AU112" s="142" t="s">
        <v>82</v>
      </c>
      <c r="AY112" s="17" t="s">
        <v>145</v>
      </c>
      <c r="BE112" s="143">
        <f>IF(N112="základní",J112,0)</f>
        <v>0</v>
      </c>
      <c r="BF112" s="143">
        <f>IF(N112="snížená",J112,0)</f>
        <v>0</v>
      </c>
      <c r="BG112" s="143">
        <f>IF(N112="zákl. přenesená",J112,0)</f>
        <v>0</v>
      </c>
      <c r="BH112" s="143">
        <f>IF(N112="sníž. přenesená",J112,0)</f>
        <v>0</v>
      </c>
      <c r="BI112" s="143">
        <f>IF(N112="nulová",J112,0)</f>
        <v>0</v>
      </c>
      <c r="BJ112" s="17" t="s">
        <v>80</v>
      </c>
      <c r="BK112" s="143">
        <f>ROUND(I112*H112,2)</f>
        <v>0</v>
      </c>
      <c r="BL112" s="17" t="s">
        <v>153</v>
      </c>
      <c r="BM112" s="142" t="s">
        <v>174</v>
      </c>
    </row>
    <row r="113" spans="2:65" s="1" customFormat="1" ht="11.25">
      <c r="B113" s="32"/>
      <c r="D113" s="144" t="s">
        <v>155</v>
      </c>
      <c r="F113" s="145" t="s">
        <v>175</v>
      </c>
      <c r="I113" s="146"/>
      <c r="L113" s="32"/>
      <c r="M113" s="147"/>
      <c r="T113" s="53"/>
      <c r="AT113" s="17" t="s">
        <v>155</v>
      </c>
      <c r="AU113" s="17" t="s">
        <v>82</v>
      </c>
    </row>
    <row r="114" spans="2:65" s="12" customFormat="1" ht="11.25">
      <c r="B114" s="148"/>
      <c r="D114" s="149" t="s">
        <v>161</v>
      </c>
      <c r="E114" s="150" t="s">
        <v>19</v>
      </c>
      <c r="F114" s="151" t="s">
        <v>176</v>
      </c>
      <c r="H114" s="150" t="s">
        <v>19</v>
      </c>
      <c r="I114" s="152"/>
      <c r="L114" s="148"/>
      <c r="M114" s="153"/>
      <c r="T114" s="154"/>
      <c r="AT114" s="150" t="s">
        <v>161</v>
      </c>
      <c r="AU114" s="150" t="s">
        <v>82</v>
      </c>
      <c r="AV114" s="12" t="s">
        <v>80</v>
      </c>
      <c r="AW114" s="12" t="s">
        <v>33</v>
      </c>
      <c r="AX114" s="12" t="s">
        <v>72</v>
      </c>
      <c r="AY114" s="150" t="s">
        <v>145</v>
      </c>
    </row>
    <row r="115" spans="2:65" s="13" customFormat="1" ht="11.25">
      <c r="B115" s="155"/>
      <c r="D115" s="149" t="s">
        <v>161</v>
      </c>
      <c r="E115" s="156" t="s">
        <v>19</v>
      </c>
      <c r="F115" s="157" t="s">
        <v>177</v>
      </c>
      <c r="H115" s="158">
        <v>51.3</v>
      </c>
      <c r="I115" s="159"/>
      <c r="L115" s="155"/>
      <c r="M115" s="160"/>
      <c r="T115" s="161"/>
      <c r="AT115" s="156" t="s">
        <v>161</v>
      </c>
      <c r="AU115" s="156" t="s">
        <v>82</v>
      </c>
      <c r="AV115" s="13" t="s">
        <v>82</v>
      </c>
      <c r="AW115" s="13" t="s">
        <v>33</v>
      </c>
      <c r="AX115" s="13" t="s">
        <v>80</v>
      </c>
      <c r="AY115" s="156" t="s">
        <v>145</v>
      </c>
    </row>
    <row r="116" spans="2:65" s="1" customFormat="1" ht="24.2" customHeight="1">
      <c r="B116" s="32"/>
      <c r="C116" s="131" t="s">
        <v>178</v>
      </c>
      <c r="D116" s="131" t="s">
        <v>148</v>
      </c>
      <c r="E116" s="132" t="s">
        <v>179</v>
      </c>
      <c r="F116" s="133" t="s">
        <v>180</v>
      </c>
      <c r="G116" s="134" t="s">
        <v>151</v>
      </c>
      <c r="H116" s="135">
        <v>51.3</v>
      </c>
      <c r="I116" s="136"/>
      <c r="J116" s="137">
        <f>ROUND(I116*H116,2)</f>
        <v>0</v>
      </c>
      <c r="K116" s="133" t="s">
        <v>152</v>
      </c>
      <c r="L116" s="32"/>
      <c r="M116" s="138" t="s">
        <v>19</v>
      </c>
      <c r="N116" s="139" t="s">
        <v>43</v>
      </c>
      <c r="P116" s="140">
        <f>O116*H116</f>
        <v>0</v>
      </c>
      <c r="Q116" s="140">
        <v>7.9000000000000008E-3</v>
      </c>
      <c r="R116" s="140">
        <f>Q116*H116</f>
        <v>0.40527000000000002</v>
      </c>
      <c r="S116" s="140">
        <v>0</v>
      </c>
      <c r="T116" s="141">
        <f>S116*H116</f>
        <v>0</v>
      </c>
      <c r="AR116" s="142" t="s">
        <v>153</v>
      </c>
      <c r="AT116" s="142" t="s">
        <v>148</v>
      </c>
      <c r="AU116" s="142" t="s">
        <v>82</v>
      </c>
      <c r="AY116" s="17" t="s">
        <v>145</v>
      </c>
      <c r="BE116" s="143">
        <f>IF(N116="základní",J116,0)</f>
        <v>0</v>
      </c>
      <c r="BF116" s="143">
        <f>IF(N116="snížená",J116,0)</f>
        <v>0</v>
      </c>
      <c r="BG116" s="143">
        <f>IF(N116="zákl. přenesená",J116,0)</f>
        <v>0</v>
      </c>
      <c r="BH116" s="143">
        <f>IF(N116="sníž. přenesená",J116,0)</f>
        <v>0</v>
      </c>
      <c r="BI116" s="143">
        <f>IF(N116="nulová",J116,0)</f>
        <v>0</v>
      </c>
      <c r="BJ116" s="17" t="s">
        <v>80</v>
      </c>
      <c r="BK116" s="143">
        <f>ROUND(I116*H116,2)</f>
        <v>0</v>
      </c>
      <c r="BL116" s="17" t="s">
        <v>153</v>
      </c>
      <c r="BM116" s="142" t="s">
        <v>181</v>
      </c>
    </row>
    <row r="117" spans="2:65" s="1" customFormat="1" ht="11.25">
      <c r="B117" s="32"/>
      <c r="D117" s="144" t="s">
        <v>155</v>
      </c>
      <c r="F117" s="145" t="s">
        <v>182</v>
      </c>
      <c r="I117" s="146"/>
      <c r="L117" s="32"/>
      <c r="M117" s="147"/>
      <c r="T117" s="53"/>
      <c r="AT117" s="17" t="s">
        <v>155</v>
      </c>
      <c r="AU117" s="17" t="s">
        <v>82</v>
      </c>
    </row>
    <row r="118" spans="2:65" s="1" customFormat="1" ht="21.75" customHeight="1">
      <c r="B118" s="32"/>
      <c r="C118" s="131" t="s">
        <v>146</v>
      </c>
      <c r="D118" s="131" t="s">
        <v>148</v>
      </c>
      <c r="E118" s="132" t="s">
        <v>183</v>
      </c>
      <c r="F118" s="133" t="s">
        <v>184</v>
      </c>
      <c r="G118" s="134" t="s">
        <v>151</v>
      </c>
      <c r="H118" s="135">
        <v>97.444000000000003</v>
      </c>
      <c r="I118" s="136"/>
      <c r="J118" s="137">
        <f>ROUND(I118*H118,2)</f>
        <v>0</v>
      </c>
      <c r="K118" s="133" t="s">
        <v>152</v>
      </c>
      <c r="L118" s="32"/>
      <c r="M118" s="138" t="s">
        <v>19</v>
      </c>
      <c r="N118" s="139" t="s">
        <v>43</v>
      </c>
      <c r="P118" s="140">
        <f>O118*H118</f>
        <v>0</v>
      </c>
      <c r="Q118" s="140">
        <v>6.4999999999999997E-3</v>
      </c>
      <c r="R118" s="140">
        <f>Q118*H118</f>
        <v>0.633386</v>
      </c>
      <c r="S118" s="140">
        <v>0</v>
      </c>
      <c r="T118" s="141">
        <f>S118*H118</f>
        <v>0</v>
      </c>
      <c r="AR118" s="142" t="s">
        <v>153</v>
      </c>
      <c r="AT118" s="142" t="s">
        <v>148</v>
      </c>
      <c r="AU118" s="142" t="s">
        <v>82</v>
      </c>
      <c r="AY118" s="17" t="s">
        <v>145</v>
      </c>
      <c r="BE118" s="143">
        <f>IF(N118="základní",J118,0)</f>
        <v>0</v>
      </c>
      <c r="BF118" s="143">
        <f>IF(N118="snížená",J118,0)</f>
        <v>0</v>
      </c>
      <c r="BG118" s="143">
        <f>IF(N118="zákl. přenesená",J118,0)</f>
        <v>0</v>
      </c>
      <c r="BH118" s="143">
        <f>IF(N118="sníž. přenesená",J118,0)</f>
        <v>0</v>
      </c>
      <c r="BI118" s="143">
        <f>IF(N118="nulová",J118,0)</f>
        <v>0</v>
      </c>
      <c r="BJ118" s="17" t="s">
        <v>80</v>
      </c>
      <c r="BK118" s="143">
        <f>ROUND(I118*H118,2)</f>
        <v>0</v>
      </c>
      <c r="BL118" s="17" t="s">
        <v>153</v>
      </c>
      <c r="BM118" s="142" t="s">
        <v>185</v>
      </c>
    </row>
    <row r="119" spans="2:65" s="1" customFormat="1" ht="11.25">
      <c r="B119" s="32"/>
      <c r="D119" s="144" t="s">
        <v>155</v>
      </c>
      <c r="F119" s="145" t="s">
        <v>186</v>
      </c>
      <c r="I119" s="146"/>
      <c r="L119" s="32"/>
      <c r="M119" s="147"/>
      <c r="T119" s="53"/>
      <c r="AT119" s="17" t="s">
        <v>155</v>
      </c>
      <c r="AU119" s="17" t="s">
        <v>82</v>
      </c>
    </row>
    <row r="120" spans="2:65" s="12" customFormat="1" ht="11.25">
      <c r="B120" s="148"/>
      <c r="D120" s="149" t="s">
        <v>161</v>
      </c>
      <c r="E120" s="150" t="s">
        <v>19</v>
      </c>
      <c r="F120" s="151" t="s">
        <v>162</v>
      </c>
      <c r="H120" s="150" t="s">
        <v>19</v>
      </c>
      <c r="I120" s="152"/>
      <c r="L120" s="148"/>
      <c r="M120" s="153"/>
      <c r="T120" s="154"/>
      <c r="AT120" s="150" t="s">
        <v>161</v>
      </c>
      <c r="AU120" s="150" t="s">
        <v>82</v>
      </c>
      <c r="AV120" s="12" t="s">
        <v>80</v>
      </c>
      <c r="AW120" s="12" t="s">
        <v>33</v>
      </c>
      <c r="AX120" s="12" t="s">
        <v>72</v>
      </c>
      <c r="AY120" s="150" t="s">
        <v>145</v>
      </c>
    </row>
    <row r="121" spans="2:65" s="12" customFormat="1" ht="11.25">
      <c r="B121" s="148"/>
      <c r="D121" s="149" t="s">
        <v>161</v>
      </c>
      <c r="E121" s="150" t="s">
        <v>19</v>
      </c>
      <c r="F121" s="151" t="s">
        <v>187</v>
      </c>
      <c r="H121" s="150" t="s">
        <v>19</v>
      </c>
      <c r="I121" s="152"/>
      <c r="L121" s="148"/>
      <c r="M121" s="153"/>
      <c r="T121" s="154"/>
      <c r="AT121" s="150" t="s">
        <v>161</v>
      </c>
      <c r="AU121" s="150" t="s">
        <v>82</v>
      </c>
      <c r="AV121" s="12" t="s">
        <v>80</v>
      </c>
      <c r="AW121" s="12" t="s">
        <v>33</v>
      </c>
      <c r="AX121" s="12" t="s">
        <v>72</v>
      </c>
      <c r="AY121" s="150" t="s">
        <v>145</v>
      </c>
    </row>
    <row r="122" spans="2:65" s="13" customFormat="1" ht="11.25">
      <c r="B122" s="155"/>
      <c r="D122" s="149" t="s">
        <v>161</v>
      </c>
      <c r="E122" s="156" t="s">
        <v>19</v>
      </c>
      <c r="F122" s="157" t="s">
        <v>188</v>
      </c>
      <c r="H122" s="158">
        <v>24.72</v>
      </c>
      <c r="I122" s="159"/>
      <c r="L122" s="155"/>
      <c r="M122" s="160"/>
      <c r="T122" s="161"/>
      <c r="AT122" s="156" t="s">
        <v>161</v>
      </c>
      <c r="AU122" s="156" t="s">
        <v>82</v>
      </c>
      <c r="AV122" s="13" t="s">
        <v>82</v>
      </c>
      <c r="AW122" s="13" t="s">
        <v>33</v>
      </c>
      <c r="AX122" s="13" t="s">
        <v>72</v>
      </c>
      <c r="AY122" s="156" t="s">
        <v>145</v>
      </c>
    </row>
    <row r="123" spans="2:65" s="12" customFormat="1" ht="11.25">
      <c r="B123" s="148"/>
      <c r="D123" s="149" t="s">
        <v>161</v>
      </c>
      <c r="E123" s="150" t="s">
        <v>19</v>
      </c>
      <c r="F123" s="151" t="s">
        <v>189</v>
      </c>
      <c r="H123" s="150" t="s">
        <v>19</v>
      </c>
      <c r="I123" s="152"/>
      <c r="L123" s="148"/>
      <c r="M123" s="153"/>
      <c r="T123" s="154"/>
      <c r="AT123" s="150" t="s">
        <v>161</v>
      </c>
      <c r="AU123" s="150" t="s">
        <v>82</v>
      </c>
      <c r="AV123" s="12" t="s">
        <v>80</v>
      </c>
      <c r="AW123" s="12" t="s">
        <v>33</v>
      </c>
      <c r="AX123" s="12" t="s">
        <v>72</v>
      </c>
      <c r="AY123" s="150" t="s">
        <v>145</v>
      </c>
    </row>
    <row r="124" spans="2:65" s="13" customFormat="1" ht="11.25">
      <c r="B124" s="155"/>
      <c r="D124" s="149" t="s">
        <v>161</v>
      </c>
      <c r="E124" s="156" t="s">
        <v>19</v>
      </c>
      <c r="F124" s="157" t="s">
        <v>190</v>
      </c>
      <c r="H124" s="158">
        <v>32.723999999999997</v>
      </c>
      <c r="I124" s="159"/>
      <c r="L124" s="155"/>
      <c r="M124" s="160"/>
      <c r="T124" s="161"/>
      <c r="AT124" s="156" t="s">
        <v>161</v>
      </c>
      <c r="AU124" s="156" t="s">
        <v>82</v>
      </c>
      <c r="AV124" s="13" t="s">
        <v>82</v>
      </c>
      <c r="AW124" s="13" t="s">
        <v>33</v>
      </c>
      <c r="AX124" s="13" t="s">
        <v>72</v>
      </c>
      <c r="AY124" s="156" t="s">
        <v>145</v>
      </c>
    </row>
    <row r="125" spans="2:65" s="12" customFormat="1" ht="11.25">
      <c r="B125" s="148"/>
      <c r="D125" s="149" t="s">
        <v>161</v>
      </c>
      <c r="E125" s="150" t="s">
        <v>19</v>
      </c>
      <c r="F125" s="151" t="s">
        <v>191</v>
      </c>
      <c r="H125" s="150" t="s">
        <v>19</v>
      </c>
      <c r="I125" s="152"/>
      <c r="L125" s="148"/>
      <c r="M125" s="153"/>
      <c r="T125" s="154"/>
      <c r="AT125" s="150" t="s">
        <v>161</v>
      </c>
      <c r="AU125" s="150" t="s">
        <v>82</v>
      </c>
      <c r="AV125" s="12" t="s">
        <v>80</v>
      </c>
      <c r="AW125" s="12" t="s">
        <v>33</v>
      </c>
      <c r="AX125" s="12" t="s">
        <v>72</v>
      </c>
      <c r="AY125" s="150" t="s">
        <v>145</v>
      </c>
    </row>
    <row r="126" spans="2:65" s="13" customFormat="1" ht="11.25">
      <c r="B126" s="155"/>
      <c r="D126" s="149" t="s">
        <v>161</v>
      </c>
      <c r="E126" s="156" t="s">
        <v>19</v>
      </c>
      <c r="F126" s="157" t="s">
        <v>192</v>
      </c>
      <c r="H126" s="158">
        <v>35</v>
      </c>
      <c r="I126" s="159"/>
      <c r="L126" s="155"/>
      <c r="M126" s="160"/>
      <c r="T126" s="161"/>
      <c r="AT126" s="156" t="s">
        <v>161</v>
      </c>
      <c r="AU126" s="156" t="s">
        <v>82</v>
      </c>
      <c r="AV126" s="13" t="s">
        <v>82</v>
      </c>
      <c r="AW126" s="13" t="s">
        <v>33</v>
      </c>
      <c r="AX126" s="13" t="s">
        <v>72</v>
      </c>
      <c r="AY126" s="156" t="s">
        <v>145</v>
      </c>
    </row>
    <row r="127" spans="2:65" s="12" customFormat="1" ht="11.25">
      <c r="B127" s="148"/>
      <c r="D127" s="149" t="s">
        <v>161</v>
      </c>
      <c r="E127" s="150" t="s">
        <v>19</v>
      </c>
      <c r="F127" s="151" t="s">
        <v>193</v>
      </c>
      <c r="H127" s="150" t="s">
        <v>19</v>
      </c>
      <c r="I127" s="152"/>
      <c r="L127" s="148"/>
      <c r="M127" s="153"/>
      <c r="T127" s="154"/>
      <c r="AT127" s="150" t="s">
        <v>161</v>
      </c>
      <c r="AU127" s="150" t="s">
        <v>82</v>
      </c>
      <c r="AV127" s="12" t="s">
        <v>80</v>
      </c>
      <c r="AW127" s="12" t="s">
        <v>33</v>
      </c>
      <c r="AX127" s="12" t="s">
        <v>72</v>
      </c>
      <c r="AY127" s="150" t="s">
        <v>145</v>
      </c>
    </row>
    <row r="128" spans="2:65" s="13" customFormat="1" ht="11.25">
      <c r="B128" s="155"/>
      <c r="D128" s="149" t="s">
        <v>161</v>
      </c>
      <c r="E128" s="156" t="s">
        <v>19</v>
      </c>
      <c r="F128" s="157" t="s">
        <v>178</v>
      </c>
      <c r="H128" s="158">
        <v>5</v>
      </c>
      <c r="I128" s="159"/>
      <c r="L128" s="155"/>
      <c r="M128" s="160"/>
      <c r="T128" s="161"/>
      <c r="AT128" s="156" t="s">
        <v>161</v>
      </c>
      <c r="AU128" s="156" t="s">
        <v>82</v>
      </c>
      <c r="AV128" s="13" t="s">
        <v>82</v>
      </c>
      <c r="AW128" s="13" t="s">
        <v>33</v>
      </c>
      <c r="AX128" s="13" t="s">
        <v>72</v>
      </c>
      <c r="AY128" s="156" t="s">
        <v>145</v>
      </c>
    </row>
    <row r="129" spans="2:65" s="14" customFormat="1" ht="11.25">
      <c r="B129" s="162"/>
      <c r="D129" s="149" t="s">
        <v>161</v>
      </c>
      <c r="E129" s="163" t="s">
        <v>19</v>
      </c>
      <c r="F129" s="164" t="s">
        <v>166</v>
      </c>
      <c r="H129" s="165">
        <v>97.444000000000003</v>
      </c>
      <c r="I129" s="166"/>
      <c r="L129" s="162"/>
      <c r="M129" s="167"/>
      <c r="T129" s="168"/>
      <c r="AT129" s="163" t="s">
        <v>161</v>
      </c>
      <c r="AU129" s="163" t="s">
        <v>82</v>
      </c>
      <c r="AV129" s="14" t="s">
        <v>153</v>
      </c>
      <c r="AW129" s="14" t="s">
        <v>33</v>
      </c>
      <c r="AX129" s="14" t="s">
        <v>80</v>
      </c>
      <c r="AY129" s="163" t="s">
        <v>145</v>
      </c>
    </row>
    <row r="130" spans="2:65" s="1" customFormat="1" ht="24.2" customHeight="1">
      <c r="B130" s="32"/>
      <c r="C130" s="131" t="s">
        <v>194</v>
      </c>
      <c r="D130" s="131" t="s">
        <v>148</v>
      </c>
      <c r="E130" s="132" t="s">
        <v>195</v>
      </c>
      <c r="F130" s="133" t="s">
        <v>196</v>
      </c>
      <c r="G130" s="134" t="s">
        <v>151</v>
      </c>
      <c r="H130" s="135">
        <v>97.444000000000003</v>
      </c>
      <c r="I130" s="136"/>
      <c r="J130" s="137">
        <f>ROUND(I130*H130,2)</f>
        <v>0</v>
      </c>
      <c r="K130" s="133" t="s">
        <v>152</v>
      </c>
      <c r="L130" s="32"/>
      <c r="M130" s="138" t="s">
        <v>19</v>
      </c>
      <c r="N130" s="139" t="s">
        <v>43</v>
      </c>
      <c r="P130" s="140">
        <f>O130*H130</f>
        <v>0</v>
      </c>
      <c r="Q130" s="140">
        <v>1.7330000000000002E-2</v>
      </c>
      <c r="R130" s="140">
        <f>Q130*H130</f>
        <v>1.6887045200000002</v>
      </c>
      <c r="S130" s="140">
        <v>0</v>
      </c>
      <c r="T130" s="141">
        <f>S130*H130</f>
        <v>0</v>
      </c>
      <c r="AR130" s="142" t="s">
        <v>153</v>
      </c>
      <c r="AT130" s="142" t="s">
        <v>148</v>
      </c>
      <c r="AU130" s="142" t="s">
        <v>82</v>
      </c>
      <c r="AY130" s="17" t="s">
        <v>145</v>
      </c>
      <c r="BE130" s="143">
        <f>IF(N130="základní",J130,0)</f>
        <v>0</v>
      </c>
      <c r="BF130" s="143">
        <f>IF(N130="snížená",J130,0)</f>
        <v>0</v>
      </c>
      <c r="BG130" s="143">
        <f>IF(N130="zákl. přenesená",J130,0)</f>
        <v>0</v>
      </c>
      <c r="BH130" s="143">
        <f>IF(N130="sníž. přenesená",J130,0)</f>
        <v>0</v>
      </c>
      <c r="BI130" s="143">
        <f>IF(N130="nulová",J130,0)</f>
        <v>0</v>
      </c>
      <c r="BJ130" s="17" t="s">
        <v>80</v>
      </c>
      <c r="BK130" s="143">
        <f>ROUND(I130*H130,2)</f>
        <v>0</v>
      </c>
      <c r="BL130" s="17" t="s">
        <v>153</v>
      </c>
      <c r="BM130" s="142" t="s">
        <v>197</v>
      </c>
    </row>
    <row r="131" spans="2:65" s="1" customFormat="1" ht="11.25">
      <c r="B131" s="32"/>
      <c r="D131" s="144" t="s">
        <v>155</v>
      </c>
      <c r="F131" s="145" t="s">
        <v>198</v>
      </c>
      <c r="I131" s="146"/>
      <c r="L131" s="32"/>
      <c r="M131" s="147"/>
      <c r="T131" s="53"/>
      <c r="AT131" s="17" t="s">
        <v>155</v>
      </c>
      <c r="AU131" s="17" t="s">
        <v>82</v>
      </c>
    </row>
    <row r="132" spans="2:65" s="12" customFormat="1" ht="11.25">
      <c r="B132" s="148"/>
      <c r="D132" s="149" t="s">
        <v>161</v>
      </c>
      <c r="E132" s="150" t="s">
        <v>19</v>
      </c>
      <c r="F132" s="151" t="s">
        <v>162</v>
      </c>
      <c r="H132" s="150" t="s">
        <v>19</v>
      </c>
      <c r="I132" s="152"/>
      <c r="L132" s="148"/>
      <c r="M132" s="153"/>
      <c r="T132" s="154"/>
      <c r="AT132" s="150" t="s">
        <v>161</v>
      </c>
      <c r="AU132" s="150" t="s">
        <v>82</v>
      </c>
      <c r="AV132" s="12" t="s">
        <v>80</v>
      </c>
      <c r="AW132" s="12" t="s">
        <v>33</v>
      </c>
      <c r="AX132" s="12" t="s">
        <v>72</v>
      </c>
      <c r="AY132" s="150" t="s">
        <v>145</v>
      </c>
    </row>
    <row r="133" spans="2:65" s="12" customFormat="1" ht="11.25">
      <c r="B133" s="148"/>
      <c r="D133" s="149" t="s">
        <v>161</v>
      </c>
      <c r="E133" s="150" t="s">
        <v>19</v>
      </c>
      <c r="F133" s="151" t="s">
        <v>187</v>
      </c>
      <c r="H133" s="150" t="s">
        <v>19</v>
      </c>
      <c r="I133" s="152"/>
      <c r="L133" s="148"/>
      <c r="M133" s="153"/>
      <c r="T133" s="154"/>
      <c r="AT133" s="150" t="s">
        <v>161</v>
      </c>
      <c r="AU133" s="150" t="s">
        <v>82</v>
      </c>
      <c r="AV133" s="12" t="s">
        <v>80</v>
      </c>
      <c r="AW133" s="12" t="s">
        <v>33</v>
      </c>
      <c r="AX133" s="12" t="s">
        <v>72</v>
      </c>
      <c r="AY133" s="150" t="s">
        <v>145</v>
      </c>
    </row>
    <row r="134" spans="2:65" s="13" customFormat="1" ht="11.25">
      <c r="B134" s="155"/>
      <c r="D134" s="149" t="s">
        <v>161</v>
      </c>
      <c r="E134" s="156" t="s">
        <v>19</v>
      </c>
      <c r="F134" s="157" t="s">
        <v>188</v>
      </c>
      <c r="H134" s="158">
        <v>24.72</v>
      </c>
      <c r="I134" s="159"/>
      <c r="L134" s="155"/>
      <c r="M134" s="160"/>
      <c r="T134" s="161"/>
      <c r="AT134" s="156" t="s">
        <v>161</v>
      </c>
      <c r="AU134" s="156" t="s">
        <v>82</v>
      </c>
      <c r="AV134" s="13" t="s">
        <v>82</v>
      </c>
      <c r="AW134" s="13" t="s">
        <v>33</v>
      </c>
      <c r="AX134" s="13" t="s">
        <v>72</v>
      </c>
      <c r="AY134" s="156" t="s">
        <v>145</v>
      </c>
    </row>
    <row r="135" spans="2:65" s="12" customFormat="1" ht="11.25">
      <c r="B135" s="148"/>
      <c r="D135" s="149" t="s">
        <v>161</v>
      </c>
      <c r="E135" s="150" t="s">
        <v>19</v>
      </c>
      <c r="F135" s="151" t="s">
        <v>189</v>
      </c>
      <c r="H135" s="150" t="s">
        <v>19</v>
      </c>
      <c r="I135" s="152"/>
      <c r="L135" s="148"/>
      <c r="M135" s="153"/>
      <c r="T135" s="154"/>
      <c r="AT135" s="150" t="s">
        <v>161</v>
      </c>
      <c r="AU135" s="150" t="s">
        <v>82</v>
      </c>
      <c r="AV135" s="12" t="s">
        <v>80</v>
      </c>
      <c r="AW135" s="12" t="s">
        <v>33</v>
      </c>
      <c r="AX135" s="12" t="s">
        <v>72</v>
      </c>
      <c r="AY135" s="150" t="s">
        <v>145</v>
      </c>
    </row>
    <row r="136" spans="2:65" s="13" customFormat="1" ht="11.25">
      <c r="B136" s="155"/>
      <c r="D136" s="149" t="s">
        <v>161</v>
      </c>
      <c r="E136" s="156" t="s">
        <v>19</v>
      </c>
      <c r="F136" s="157" t="s">
        <v>190</v>
      </c>
      <c r="H136" s="158">
        <v>32.723999999999997</v>
      </c>
      <c r="I136" s="159"/>
      <c r="L136" s="155"/>
      <c r="M136" s="160"/>
      <c r="T136" s="161"/>
      <c r="AT136" s="156" t="s">
        <v>161</v>
      </c>
      <c r="AU136" s="156" t="s">
        <v>82</v>
      </c>
      <c r="AV136" s="13" t="s">
        <v>82</v>
      </c>
      <c r="AW136" s="13" t="s">
        <v>33</v>
      </c>
      <c r="AX136" s="13" t="s">
        <v>72</v>
      </c>
      <c r="AY136" s="156" t="s">
        <v>145</v>
      </c>
    </row>
    <row r="137" spans="2:65" s="12" customFormat="1" ht="11.25">
      <c r="B137" s="148"/>
      <c r="D137" s="149" t="s">
        <v>161</v>
      </c>
      <c r="E137" s="150" t="s">
        <v>19</v>
      </c>
      <c r="F137" s="151" t="s">
        <v>191</v>
      </c>
      <c r="H137" s="150" t="s">
        <v>19</v>
      </c>
      <c r="I137" s="152"/>
      <c r="L137" s="148"/>
      <c r="M137" s="153"/>
      <c r="T137" s="154"/>
      <c r="AT137" s="150" t="s">
        <v>161</v>
      </c>
      <c r="AU137" s="150" t="s">
        <v>82</v>
      </c>
      <c r="AV137" s="12" t="s">
        <v>80</v>
      </c>
      <c r="AW137" s="12" t="s">
        <v>33</v>
      </c>
      <c r="AX137" s="12" t="s">
        <v>72</v>
      </c>
      <c r="AY137" s="150" t="s">
        <v>145</v>
      </c>
    </row>
    <row r="138" spans="2:65" s="13" customFormat="1" ht="11.25">
      <c r="B138" s="155"/>
      <c r="D138" s="149" t="s">
        <v>161</v>
      </c>
      <c r="E138" s="156" t="s">
        <v>19</v>
      </c>
      <c r="F138" s="157" t="s">
        <v>192</v>
      </c>
      <c r="H138" s="158">
        <v>35</v>
      </c>
      <c r="I138" s="159"/>
      <c r="L138" s="155"/>
      <c r="M138" s="160"/>
      <c r="T138" s="161"/>
      <c r="AT138" s="156" t="s">
        <v>161</v>
      </c>
      <c r="AU138" s="156" t="s">
        <v>82</v>
      </c>
      <c r="AV138" s="13" t="s">
        <v>82</v>
      </c>
      <c r="AW138" s="13" t="s">
        <v>33</v>
      </c>
      <c r="AX138" s="13" t="s">
        <v>72</v>
      </c>
      <c r="AY138" s="156" t="s">
        <v>145</v>
      </c>
    </row>
    <row r="139" spans="2:65" s="12" customFormat="1" ht="11.25">
      <c r="B139" s="148"/>
      <c r="D139" s="149" t="s">
        <v>161</v>
      </c>
      <c r="E139" s="150" t="s">
        <v>19</v>
      </c>
      <c r="F139" s="151" t="s">
        <v>193</v>
      </c>
      <c r="H139" s="150" t="s">
        <v>19</v>
      </c>
      <c r="I139" s="152"/>
      <c r="L139" s="148"/>
      <c r="M139" s="153"/>
      <c r="T139" s="154"/>
      <c r="AT139" s="150" t="s">
        <v>161</v>
      </c>
      <c r="AU139" s="150" t="s">
        <v>82</v>
      </c>
      <c r="AV139" s="12" t="s">
        <v>80</v>
      </c>
      <c r="AW139" s="12" t="s">
        <v>33</v>
      </c>
      <c r="AX139" s="12" t="s">
        <v>72</v>
      </c>
      <c r="AY139" s="150" t="s">
        <v>145</v>
      </c>
    </row>
    <row r="140" spans="2:65" s="13" customFormat="1" ht="11.25">
      <c r="B140" s="155"/>
      <c r="D140" s="149" t="s">
        <v>161</v>
      </c>
      <c r="E140" s="156" t="s">
        <v>19</v>
      </c>
      <c r="F140" s="157" t="s">
        <v>178</v>
      </c>
      <c r="H140" s="158">
        <v>5</v>
      </c>
      <c r="I140" s="159"/>
      <c r="L140" s="155"/>
      <c r="M140" s="160"/>
      <c r="T140" s="161"/>
      <c r="AT140" s="156" t="s">
        <v>161</v>
      </c>
      <c r="AU140" s="156" t="s">
        <v>82</v>
      </c>
      <c r="AV140" s="13" t="s">
        <v>82</v>
      </c>
      <c r="AW140" s="13" t="s">
        <v>33</v>
      </c>
      <c r="AX140" s="13" t="s">
        <v>72</v>
      </c>
      <c r="AY140" s="156" t="s">
        <v>145</v>
      </c>
    </row>
    <row r="141" spans="2:65" s="14" customFormat="1" ht="11.25">
      <c r="B141" s="162"/>
      <c r="D141" s="149" t="s">
        <v>161</v>
      </c>
      <c r="E141" s="163" t="s">
        <v>19</v>
      </c>
      <c r="F141" s="164" t="s">
        <v>166</v>
      </c>
      <c r="H141" s="165">
        <v>97.444000000000003</v>
      </c>
      <c r="I141" s="166"/>
      <c r="L141" s="162"/>
      <c r="M141" s="167"/>
      <c r="T141" s="168"/>
      <c r="AT141" s="163" t="s">
        <v>161</v>
      </c>
      <c r="AU141" s="163" t="s">
        <v>82</v>
      </c>
      <c r="AV141" s="14" t="s">
        <v>153</v>
      </c>
      <c r="AW141" s="14" t="s">
        <v>33</v>
      </c>
      <c r="AX141" s="14" t="s">
        <v>80</v>
      </c>
      <c r="AY141" s="163" t="s">
        <v>145</v>
      </c>
    </row>
    <row r="142" spans="2:65" s="1" customFormat="1" ht="24.2" customHeight="1">
      <c r="B142" s="32"/>
      <c r="C142" s="131" t="s">
        <v>199</v>
      </c>
      <c r="D142" s="131" t="s">
        <v>148</v>
      </c>
      <c r="E142" s="132" t="s">
        <v>200</v>
      </c>
      <c r="F142" s="133" t="s">
        <v>201</v>
      </c>
      <c r="G142" s="134" t="s">
        <v>151</v>
      </c>
      <c r="H142" s="135">
        <v>97.444000000000003</v>
      </c>
      <c r="I142" s="136"/>
      <c r="J142" s="137">
        <f>ROUND(I142*H142,2)</f>
        <v>0</v>
      </c>
      <c r="K142" s="133" t="s">
        <v>152</v>
      </c>
      <c r="L142" s="32"/>
      <c r="M142" s="138" t="s">
        <v>19</v>
      </c>
      <c r="N142" s="139" t="s">
        <v>43</v>
      </c>
      <c r="P142" s="140">
        <f>O142*H142</f>
        <v>0</v>
      </c>
      <c r="Q142" s="140">
        <v>7.3499999999999998E-3</v>
      </c>
      <c r="R142" s="140">
        <f>Q142*H142</f>
        <v>0.7162134</v>
      </c>
      <c r="S142" s="140">
        <v>0</v>
      </c>
      <c r="T142" s="141">
        <f>S142*H142</f>
        <v>0</v>
      </c>
      <c r="AR142" s="142" t="s">
        <v>153</v>
      </c>
      <c r="AT142" s="142" t="s">
        <v>148</v>
      </c>
      <c r="AU142" s="142" t="s">
        <v>82</v>
      </c>
      <c r="AY142" s="17" t="s">
        <v>145</v>
      </c>
      <c r="BE142" s="143">
        <f>IF(N142="základní",J142,0)</f>
        <v>0</v>
      </c>
      <c r="BF142" s="143">
        <f>IF(N142="snížená",J142,0)</f>
        <v>0</v>
      </c>
      <c r="BG142" s="143">
        <f>IF(N142="zákl. přenesená",J142,0)</f>
        <v>0</v>
      </c>
      <c r="BH142" s="143">
        <f>IF(N142="sníž. přenesená",J142,0)</f>
        <v>0</v>
      </c>
      <c r="BI142" s="143">
        <f>IF(N142="nulová",J142,0)</f>
        <v>0</v>
      </c>
      <c r="BJ142" s="17" t="s">
        <v>80</v>
      </c>
      <c r="BK142" s="143">
        <f>ROUND(I142*H142,2)</f>
        <v>0</v>
      </c>
      <c r="BL142" s="17" t="s">
        <v>153</v>
      </c>
      <c r="BM142" s="142" t="s">
        <v>202</v>
      </c>
    </row>
    <row r="143" spans="2:65" s="1" customFormat="1" ht="11.25">
      <c r="B143" s="32"/>
      <c r="D143" s="144" t="s">
        <v>155</v>
      </c>
      <c r="F143" s="145" t="s">
        <v>203</v>
      </c>
      <c r="I143" s="146"/>
      <c r="L143" s="32"/>
      <c r="M143" s="147"/>
      <c r="T143" s="53"/>
      <c r="AT143" s="17" t="s">
        <v>155</v>
      </c>
      <c r="AU143" s="17" t="s">
        <v>82</v>
      </c>
    </row>
    <row r="144" spans="2:65" s="1" customFormat="1" ht="24.2" customHeight="1">
      <c r="B144" s="32"/>
      <c r="C144" s="131" t="s">
        <v>204</v>
      </c>
      <c r="D144" s="131" t="s">
        <v>148</v>
      </c>
      <c r="E144" s="132" t="s">
        <v>205</v>
      </c>
      <c r="F144" s="133" t="s">
        <v>206</v>
      </c>
      <c r="G144" s="134" t="s">
        <v>151</v>
      </c>
      <c r="H144" s="135">
        <v>64.44</v>
      </c>
      <c r="I144" s="136"/>
      <c r="J144" s="137">
        <f>ROUND(I144*H144,2)</f>
        <v>0</v>
      </c>
      <c r="K144" s="133" t="s">
        <v>152</v>
      </c>
      <c r="L144" s="32"/>
      <c r="M144" s="138" t="s">
        <v>19</v>
      </c>
      <c r="N144" s="139" t="s">
        <v>43</v>
      </c>
      <c r="P144" s="140">
        <f>O144*H144</f>
        <v>0</v>
      </c>
      <c r="Q144" s="140">
        <v>1.54E-2</v>
      </c>
      <c r="R144" s="140">
        <f>Q144*H144</f>
        <v>0.99237600000000004</v>
      </c>
      <c r="S144" s="140">
        <v>0</v>
      </c>
      <c r="T144" s="141">
        <f>S144*H144</f>
        <v>0</v>
      </c>
      <c r="AR144" s="142" t="s">
        <v>153</v>
      </c>
      <c r="AT144" s="142" t="s">
        <v>148</v>
      </c>
      <c r="AU144" s="142" t="s">
        <v>82</v>
      </c>
      <c r="AY144" s="17" t="s">
        <v>145</v>
      </c>
      <c r="BE144" s="143">
        <f>IF(N144="základní",J144,0)</f>
        <v>0</v>
      </c>
      <c r="BF144" s="143">
        <f>IF(N144="snížená",J144,0)</f>
        <v>0</v>
      </c>
      <c r="BG144" s="143">
        <f>IF(N144="zákl. přenesená",J144,0)</f>
        <v>0</v>
      </c>
      <c r="BH144" s="143">
        <f>IF(N144="sníž. přenesená",J144,0)</f>
        <v>0</v>
      </c>
      <c r="BI144" s="143">
        <f>IF(N144="nulová",J144,0)</f>
        <v>0</v>
      </c>
      <c r="BJ144" s="17" t="s">
        <v>80</v>
      </c>
      <c r="BK144" s="143">
        <f>ROUND(I144*H144,2)</f>
        <v>0</v>
      </c>
      <c r="BL144" s="17" t="s">
        <v>153</v>
      </c>
      <c r="BM144" s="142" t="s">
        <v>207</v>
      </c>
    </row>
    <row r="145" spans="2:65" s="1" customFormat="1" ht="11.25">
      <c r="B145" s="32"/>
      <c r="D145" s="144" t="s">
        <v>155</v>
      </c>
      <c r="F145" s="145" t="s">
        <v>208</v>
      </c>
      <c r="I145" s="146"/>
      <c r="L145" s="32"/>
      <c r="M145" s="147"/>
      <c r="T145" s="53"/>
      <c r="AT145" s="17" t="s">
        <v>155</v>
      </c>
      <c r="AU145" s="17" t="s">
        <v>82</v>
      </c>
    </row>
    <row r="146" spans="2:65" s="12" customFormat="1" ht="11.25">
      <c r="B146" s="148"/>
      <c r="D146" s="149" t="s">
        <v>161</v>
      </c>
      <c r="E146" s="150" t="s">
        <v>19</v>
      </c>
      <c r="F146" s="151" t="s">
        <v>209</v>
      </c>
      <c r="H146" s="150" t="s">
        <v>19</v>
      </c>
      <c r="I146" s="152"/>
      <c r="L146" s="148"/>
      <c r="M146" s="153"/>
      <c r="T146" s="154"/>
      <c r="AT146" s="150" t="s">
        <v>161</v>
      </c>
      <c r="AU146" s="150" t="s">
        <v>82</v>
      </c>
      <c r="AV146" s="12" t="s">
        <v>80</v>
      </c>
      <c r="AW146" s="12" t="s">
        <v>33</v>
      </c>
      <c r="AX146" s="12" t="s">
        <v>72</v>
      </c>
      <c r="AY146" s="150" t="s">
        <v>145</v>
      </c>
    </row>
    <row r="147" spans="2:65" s="12" customFormat="1" ht="11.25">
      <c r="B147" s="148"/>
      <c r="D147" s="149" t="s">
        <v>161</v>
      </c>
      <c r="E147" s="150" t="s">
        <v>19</v>
      </c>
      <c r="F147" s="151" t="s">
        <v>210</v>
      </c>
      <c r="H147" s="150" t="s">
        <v>19</v>
      </c>
      <c r="I147" s="152"/>
      <c r="L147" s="148"/>
      <c r="M147" s="153"/>
      <c r="T147" s="154"/>
      <c r="AT147" s="150" t="s">
        <v>161</v>
      </c>
      <c r="AU147" s="150" t="s">
        <v>82</v>
      </c>
      <c r="AV147" s="12" t="s">
        <v>80</v>
      </c>
      <c r="AW147" s="12" t="s">
        <v>33</v>
      </c>
      <c r="AX147" s="12" t="s">
        <v>72</v>
      </c>
      <c r="AY147" s="150" t="s">
        <v>145</v>
      </c>
    </row>
    <row r="148" spans="2:65" s="13" customFormat="1" ht="11.25">
      <c r="B148" s="155"/>
      <c r="D148" s="149" t="s">
        <v>161</v>
      </c>
      <c r="E148" s="156" t="s">
        <v>19</v>
      </c>
      <c r="F148" s="157" t="s">
        <v>211</v>
      </c>
      <c r="H148" s="158">
        <v>64.44</v>
      </c>
      <c r="I148" s="159"/>
      <c r="L148" s="155"/>
      <c r="M148" s="160"/>
      <c r="T148" s="161"/>
      <c r="AT148" s="156" t="s">
        <v>161</v>
      </c>
      <c r="AU148" s="156" t="s">
        <v>82</v>
      </c>
      <c r="AV148" s="13" t="s">
        <v>82</v>
      </c>
      <c r="AW148" s="13" t="s">
        <v>33</v>
      </c>
      <c r="AX148" s="13" t="s">
        <v>80</v>
      </c>
      <c r="AY148" s="156" t="s">
        <v>145</v>
      </c>
    </row>
    <row r="149" spans="2:65" s="1" customFormat="1" ht="24.2" customHeight="1">
      <c r="B149" s="32"/>
      <c r="C149" s="131" t="s">
        <v>212</v>
      </c>
      <c r="D149" s="131" t="s">
        <v>148</v>
      </c>
      <c r="E149" s="132" t="s">
        <v>213</v>
      </c>
      <c r="F149" s="133" t="s">
        <v>214</v>
      </c>
      <c r="G149" s="134" t="s">
        <v>151</v>
      </c>
      <c r="H149" s="135">
        <v>82.04</v>
      </c>
      <c r="I149" s="136"/>
      <c r="J149" s="137">
        <f>ROUND(I149*H149,2)</f>
        <v>0</v>
      </c>
      <c r="K149" s="133" t="s">
        <v>152</v>
      </c>
      <c r="L149" s="32"/>
      <c r="M149" s="138" t="s">
        <v>19</v>
      </c>
      <c r="N149" s="139" t="s">
        <v>43</v>
      </c>
      <c r="P149" s="140">
        <f>O149*H149</f>
        <v>0</v>
      </c>
      <c r="Q149" s="140">
        <v>1.8380000000000001E-2</v>
      </c>
      <c r="R149" s="140">
        <f>Q149*H149</f>
        <v>1.5078952000000001</v>
      </c>
      <c r="S149" s="140">
        <v>0</v>
      </c>
      <c r="T149" s="141">
        <f>S149*H149</f>
        <v>0</v>
      </c>
      <c r="AR149" s="142" t="s">
        <v>153</v>
      </c>
      <c r="AT149" s="142" t="s">
        <v>148</v>
      </c>
      <c r="AU149" s="142" t="s">
        <v>82</v>
      </c>
      <c r="AY149" s="17" t="s">
        <v>145</v>
      </c>
      <c r="BE149" s="143">
        <f>IF(N149="základní",J149,0)</f>
        <v>0</v>
      </c>
      <c r="BF149" s="143">
        <f>IF(N149="snížená",J149,0)</f>
        <v>0</v>
      </c>
      <c r="BG149" s="143">
        <f>IF(N149="zákl. přenesená",J149,0)</f>
        <v>0</v>
      </c>
      <c r="BH149" s="143">
        <f>IF(N149="sníž. přenesená",J149,0)</f>
        <v>0</v>
      </c>
      <c r="BI149" s="143">
        <f>IF(N149="nulová",J149,0)</f>
        <v>0</v>
      </c>
      <c r="BJ149" s="17" t="s">
        <v>80</v>
      </c>
      <c r="BK149" s="143">
        <f>ROUND(I149*H149,2)</f>
        <v>0</v>
      </c>
      <c r="BL149" s="17" t="s">
        <v>153</v>
      </c>
      <c r="BM149" s="142" t="s">
        <v>215</v>
      </c>
    </row>
    <row r="150" spans="2:65" s="1" customFormat="1" ht="11.25">
      <c r="B150" s="32"/>
      <c r="D150" s="144" t="s">
        <v>155</v>
      </c>
      <c r="F150" s="145" t="s">
        <v>216</v>
      </c>
      <c r="I150" s="146"/>
      <c r="L150" s="32"/>
      <c r="M150" s="147"/>
      <c r="T150" s="53"/>
      <c r="AT150" s="17" t="s">
        <v>155</v>
      </c>
      <c r="AU150" s="17" t="s">
        <v>82</v>
      </c>
    </row>
    <row r="151" spans="2:65" s="12" customFormat="1" ht="11.25">
      <c r="B151" s="148"/>
      <c r="D151" s="149" t="s">
        <v>161</v>
      </c>
      <c r="E151" s="150" t="s">
        <v>19</v>
      </c>
      <c r="F151" s="151" t="s">
        <v>217</v>
      </c>
      <c r="H151" s="150" t="s">
        <v>19</v>
      </c>
      <c r="I151" s="152"/>
      <c r="L151" s="148"/>
      <c r="M151" s="153"/>
      <c r="T151" s="154"/>
      <c r="AT151" s="150" t="s">
        <v>161</v>
      </c>
      <c r="AU151" s="150" t="s">
        <v>82</v>
      </c>
      <c r="AV151" s="12" t="s">
        <v>80</v>
      </c>
      <c r="AW151" s="12" t="s">
        <v>33</v>
      </c>
      <c r="AX151" s="12" t="s">
        <v>72</v>
      </c>
      <c r="AY151" s="150" t="s">
        <v>145</v>
      </c>
    </row>
    <row r="152" spans="2:65" s="13" customFormat="1" ht="11.25">
      <c r="B152" s="155"/>
      <c r="D152" s="149" t="s">
        <v>161</v>
      </c>
      <c r="E152" s="156" t="s">
        <v>19</v>
      </c>
      <c r="F152" s="157" t="s">
        <v>218</v>
      </c>
      <c r="H152" s="158">
        <v>29.04</v>
      </c>
      <c r="I152" s="159"/>
      <c r="L152" s="155"/>
      <c r="M152" s="160"/>
      <c r="T152" s="161"/>
      <c r="AT152" s="156" t="s">
        <v>161</v>
      </c>
      <c r="AU152" s="156" t="s">
        <v>82</v>
      </c>
      <c r="AV152" s="13" t="s">
        <v>82</v>
      </c>
      <c r="AW152" s="13" t="s">
        <v>33</v>
      </c>
      <c r="AX152" s="13" t="s">
        <v>72</v>
      </c>
      <c r="AY152" s="156" t="s">
        <v>145</v>
      </c>
    </row>
    <row r="153" spans="2:65" s="12" customFormat="1" ht="11.25">
      <c r="B153" s="148"/>
      <c r="D153" s="149" t="s">
        <v>161</v>
      </c>
      <c r="E153" s="150" t="s">
        <v>19</v>
      </c>
      <c r="F153" s="151" t="s">
        <v>176</v>
      </c>
      <c r="H153" s="150" t="s">
        <v>19</v>
      </c>
      <c r="I153" s="152"/>
      <c r="L153" s="148"/>
      <c r="M153" s="153"/>
      <c r="T153" s="154"/>
      <c r="AT153" s="150" t="s">
        <v>161</v>
      </c>
      <c r="AU153" s="150" t="s">
        <v>82</v>
      </c>
      <c r="AV153" s="12" t="s">
        <v>80</v>
      </c>
      <c r="AW153" s="12" t="s">
        <v>33</v>
      </c>
      <c r="AX153" s="12" t="s">
        <v>72</v>
      </c>
      <c r="AY153" s="150" t="s">
        <v>145</v>
      </c>
    </row>
    <row r="154" spans="2:65" s="13" customFormat="1" ht="11.25">
      <c r="B154" s="155"/>
      <c r="D154" s="149" t="s">
        <v>161</v>
      </c>
      <c r="E154" s="156" t="s">
        <v>19</v>
      </c>
      <c r="F154" s="157" t="s">
        <v>219</v>
      </c>
      <c r="H154" s="158">
        <v>38</v>
      </c>
      <c r="I154" s="159"/>
      <c r="L154" s="155"/>
      <c r="M154" s="160"/>
      <c r="T154" s="161"/>
      <c r="AT154" s="156" t="s">
        <v>161</v>
      </c>
      <c r="AU154" s="156" t="s">
        <v>82</v>
      </c>
      <c r="AV154" s="13" t="s">
        <v>82</v>
      </c>
      <c r="AW154" s="13" t="s">
        <v>33</v>
      </c>
      <c r="AX154" s="13" t="s">
        <v>72</v>
      </c>
      <c r="AY154" s="156" t="s">
        <v>145</v>
      </c>
    </row>
    <row r="155" spans="2:65" s="13" customFormat="1" ht="11.25">
      <c r="B155" s="155"/>
      <c r="D155" s="149" t="s">
        <v>161</v>
      </c>
      <c r="E155" s="156" t="s">
        <v>19</v>
      </c>
      <c r="F155" s="157" t="s">
        <v>220</v>
      </c>
      <c r="H155" s="158">
        <v>15</v>
      </c>
      <c r="I155" s="159"/>
      <c r="L155" s="155"/>
      <c r="M155" s="160"/>
      <c r="T155" s="161"/>
      <c r="AT155" s="156" t="s">
        <v>161</v>
      </c>
      <c r="AU155" s="156" t="s">
        <v>82</v>
      </c>
      <c r="AV155" s="13" t="s">
        <v>82</v>
      </c>
      <c r="AW155" s="13" t="s">
        <v>33</v>
      </c>
      <c r="AX155" s="13" t="s">
        <v>72</v>
      </c>
      <c r="AY155" s="156" t="s">
        <v>145</v>
      </c>
    </row>
    <row r="156" spans="2:65" s="14" customFormat="1" ht="11.25">
      <c r="B156" s="162"/>
      <c r="D156" s="149" t="s">
        <v>161</v>
      </c>
      <c r="E156" s="163" t="s">
        <v>19</v>
      </c>
      <c r="F156" s="164" t="s">
        <v>166</v>
      </c>
      <c r="H156" s="165">
        <v>82.04</v>
      </c>
      <c r="I156" s="166"/>
      <c r="L156" s="162"/>
      <c r="M156" s="167"/>
      <c r="T156" s="168"/>
      <c r="AT156" s="163" t="s">
        <v>161</v>
      </c>
      <c r="AU156" s="163" t="s">
        <v>82</v>
      </c>
      <c r="AV156" s="14" t="s">
        <v>153</v>
      </c>
      <c r="AW156" s="14" t="s">
        <v>33</v>
      </c>
      <c r="AX156" s="14" t="s">
        <v>80</v>
      </c>
      <c r="AY156" s="163" t="s">
        <v>145</v>
      </c>
    </row>
    <row r="157" spans="2:65" s="1" customFormat="1" ht="24.2" customHeight="1">
      <c r="B157" s="32"/>
      <c r="C157" s="131" t="s">
        <v>221</v>
      </c>
      <c r="D157" s="131" t="s">
        <v>148</v>
      </c>
      <c r="E157" s="132" t="s">
        <v>222</v>
      </c>
      <c r="F157" s="133" t="s">
        <v>223</v>
      </c>
      <c r="G157" s="134" t="s">
        <v>151</v>
      </c>
      <c r="H157" s="135">
        <v>292.95999999999998</v>
      </c>
      <c r="I157" s="136"/>
      <c r="J157" s="137">
        <f>ROUND(I157*H157,2)</f>
        <v>0</v>
      </c>
      <c r="K157" s="133" t="s">
        <v>152</v>
      </c>
      <c r="L157" s="32"/>
      <c r="M157" s="138" t="s">
        <v>19</v>
      </c>
      <c r="N157" s="139" t="s">
        <v>43</v>
      </c>
      <c r="P157" s="140">
        <f>O157*H157</f>
        <v>0</v>
      </c>
      <c r="Q157" s="140">
        <v>7.9000000000000008E-3</v>
      </c>
      <c r="R157" s="140">
        <f>Q157*H157</f>
        <v>2.314384</v>
      </c>
      <c r="S157" s="140">
        <v>0</v>
      </c>
      <c r="T157" s="141">
        <f>S157*H157</f>
        <v>0</v>
      </c>
      <c r="AR157" s="142" t="s">
        <v>153</v>
      </c>
      <c r="AT157" s="142" t="s">
        <v>148</v>
      </c>
      <c r="AU157" s="142" t="s">
        <v>82</v>
      </c>
      <c r="AY157" s="17" t="s">
        <v>145</v>
      </c>
      <c r="BE157" s="143">
        <f>IF(N157="základní",J157,0)</f>
        <v>0</v>
      </c>
      <c r="BF157" s="143">
        <f>IF(N157="snížená",J157,0)</f>
        <v>0</v>
      </c>
      <c r="BG157" s="143">
        <f>IF(N157="zákl. přenesená",J157,0)</f>
        <v>0</v>
      </c>
      <c r="BH157" s="143">
        <f>IF(N157="sníž. přenesená",J157,0)</f>
        <v>0</v>
      </c>
      <c r="BI157" s="143">
        <f>IF(N157="nulová",J157,0)</f>
        <v>0</v>
      </c>
      <c r="BJ157" s="17" t="s">
        <v>80</v>
      </c>
      <c r="BK157" s="143">
        <f>ROUND(I157*H157,2)</f>
        <v>0</v>
      </c>
      <c r="BL157" s="17" t="s">
        <v>153</v>
      </c>
      <c r="BM157" s="142" t="s">
        <v>224</v>
      </c>
    </row>
    <row r="158" spans="2:65" s="1" customFormat="1" ht="11.25">
      <c r="B158" s="32"/>
      <c r="D158" s="144" t="s">
        <v>155</v>
      </c>
      <c r="F158" s="145" t="s">
        <v>225</v>
      </c>
      <c r="I158" s="146"/>
      <c r="L158" s="32"/>
      <c r="M158" s="147"/>
      <c r="T158" s="53"/>
      <c r="AT158" s="17" t="s">
        <v>155</v>
      </c>
      <c r="AU158" s="17" t="s">
        <v>82</v>
      </c>
    </row>
    <row r="159" spans="2:65" s="13" customFormat="1" ht="11.25">
      <c r="B159" s="155"/>
      <c r="D159" s="149" t="s">
        <v>161</v>
      </c>
      <c r="E159" s="156" t="s">
        <v>19</v>
      </c>
      <c r="F159" s="157" t="s">
        <v>226</v>
      </c>
      <c r="H159" s="158">
        <v>164.08</v>
      </c>
      <c r="I159" s="159"/>
      <c r="L159" s="155"/>
      <c r="M159" s="160"/>
      <c r="T159" s="161"/>
      <c r="AT159" s="156" t="s">
        <v>161</v>
      </c>
      <c r="AU159" s="156" t="s">
        <v>82</v>
      </c>
      <c r="AV159" s="13" t="s">
        <v>82</v>
      </c>
      <c r="AW159" s="13" t="s">
        <v>33</v>
      </c>
      <c r="AX159" s="13" t="s">
        <v>72</v>
      </c>
      <c r="AY159" s="156" t="s">
        <v>145</v>
      </c>
    </row>
    <row r="160" spans="2:65" s="13" customFormat="1" ht="11.25">
      <c r="B160" s="155"/>
      <c r="D160" s="149" t="s">
        <v>161</v>
      </c>
      <c r="E160" s="156" t="s">
        <v>19</v>
      </c>
      <c r="F160" s="157" t="s">
        <v>227</v>
      </c>
      <c r="H160" s="158">
        <v>128.88</v>
      </c>
      <c r="I160" s="159"/>
      <c r="L160" s="155"/>
      <c r="M160" s="160"/>
      <c r="T160" s="161"/>
      <c r="AT160" s="156" t="s">
        <v>161</v>
      </c>
      <c r="AU160" s="156" t="s">
        <v>82</v>
      </c>
      <c r="AV160" s="13" t="s">
        <v>82</v>
      </c>
      <c r="AW160" s="13" t="s">
        <v>33</v>
      </c>
      <c r="AX160" s="13" t="s">
        <v>72</v>
      </c>
      <c r="AY160" s="156" t="s">
        <v>145</v>
      </c>
    </row>
    <row r="161" spans="2:65" s="14" customFormat="1" ht="11.25">
      <c r="B161" s="162"/>
      <c r="D161" s="149" t="s">
        <v>161</v>
      </c>
      <c r="E161" s="163" t="s">
        <v>19</v>
      </c>
      <c r="F161" s="164" t="s">
        <v>166</v>
      </c>
      <c r="H161" s="165">
        <v>292.95999999999998</v>
      </c>
      <c r="I161" s="166"/>
      <c r="L161" s="162"/>
      <c r="M161" s="167"/>
      <c r="T161" s="168"/>
      <c r="AT161" s="163" t="s">
        <v>161</v>
      </c>
      <c r="AU161" s="163" t="s">
        <v>82</v>
      </c>
      <c r="AV161" s="14" t="s">
        <v>153</v>
      </c>
      <c r="AW161" s="14" t="s">
        <v>33</v>
      </c>
      <c r="AX161" s="14" t="s">
        <v>80</v>
      </c>
      <c r="AY161" s="163" t="s">
        <v>145</v>
      </c>
    </row>
    <row r="162" spans="2:65" s="1" customFormat="1" ht="16.5" customHeight="1">
      <c r="B162" s="32"/>
      <c r="C162" s="131" t="s">
        <v>8</v>
      </c>
      <c r="D162" s="131" t="s">
        <v>148</v>
      </c>
      <c r="E162" s="132" t="s">
        <v>228</v>
      </c>
      <c r="F162" s="133" t="s">
        <v>229</v>
      </c>
      <c r="G162" s="134" t="s">
        <v>151</v>
      </c>
      <c r="H162" s="135">
        <v>39.9</v>
      </c>
      <c r="I162" s="136"/>
      <c r="J162" s="137">
        <f>ROUND(I162*H162,2)</f>
        <v>0</v>
      </c>
      <c r="K162" s="133" t="s">
        <v>152</v>
      </c>
      <c r="L162" s="32"/>
      <c r="M162" s="138" t="s">
        <v>19</v>
      </c>
      <c r="N162" s="139" t="s">
        <v>43</v>
      </c>
      <c r="P162" s="140">
        <f>O162*H162</f>
        <v>0</v>
      </c>
      <c r="Q162" s="140">
        <v>8.7999999999999995E-2</v>
      </c>
      <c r="R162" s="140">
        <f>Q162*H162</f>
        <v>3.5111999999999997</v>
      </c>
      <c r="S162" s="140">
        <v>0</v>
      </c>
      <c r="T162" s="141">
        <f>S162*H162</f>
        <v>0</v>
      </c>
      <c r="AR162" s="142" t="s">
        <v>153</v>
      </c>
      <c r="AT162" s="142" t="s">
        <v>148</v>
      </c>
      <c r="AU162" s="142" t="s">
        <v>82</v>
      </c>
      <c r="AY162" s="17" t="s">
        <v>145</v>
      </c>
      <c r="BE162" s="143">
        <f>IF(N162="základní",J162,0)</f>
        <v>0</v>
      </c>
      <c r="BF162" s="143">
        <f>IF(N162="snížená",J162,0)</f>
        <v>0</v>
      </c>
      <c r="BG162" s="143">
        <f>IF(N162="zákl. přenesená",J162,0)</f>
        <v>0</v>
      </c>
      <c r="BH162" s="143">
        <f>IF(N162="sníž. přenesená",J162,0)</f>
        <v>0</v>
      </c>
      <c r="BI162" s="143">
        <f>IF(N162="nulová",J162,0)</f>
        <v>0</v>
      </c>
      <c r="BJ162" s="17" t="s">
        <v>80</v>
      </c>
      <c r="BK162" s="143">
        <f>ROUND(I162*H162,2)</f>
        <v>0</v>
      </c>
      <c r="BL162" s="17" t="s">
        <v>153</v>
      </c>
      <c r="BM162" s="142" t="s">
        <v>230</v>
      </c>
    </row>
    <row r="163" spans="2:65" s="1" customFormat="1" ht="11.25">
      <c r="B163" s="32"/>
      <c r="D163" s="144" t="s">
        <v>155</v>
      </c>
      <c r="F163" s="145" t="s">
        <v>231</v>
      </c>
      <c r="I163" s="146"/>
      <c r="L163" s="32"/>
      <c r="M163" s="147"/>
      <c r="T163" s="53"/>
      <c r="AT163" s="17" t="s">
        <v>155</v>
      </c>
      <c r="AU163" s="17" t="s">
        <v>82</v>
      </c>
    </row>
    <row r="164" spans="2:65" s="12" customFormat="1" ht="11.25">
      <c r="B164" s="148"/>
      <c r="D164" s="149" t="s">
        <v>161</v>
      </c>
      <c r="E164" s="150" t="s">
        <v>19</v>
      </c>
      <c r="F164" s="151" t="s">
        <v>176</v>
      </c>
      <c r="H164" s="150" t="s">
        <v>19</v>
      </c>
      <c r="I164" s="152"/>
      <c r="L164" s="148"/>
      <c r="M164" s="153"/>
      <c r="T164" s="154"/>
      <c r="AT164" s="150" t="s">
        <v>161</v>
      </c>
      <c r="AU164" s="150" t="s">
        <v>82</v>
      </c>
      <c r="AV164" s="12" t="s">
        <v>80</v>
      </c>
      <c r="AW164" s="12" t="s">
        <v>33</v>
      </c>
      <c r="AX164" s="12" t="s">
        <v>72</v>
      </c>
      <c r="AY164" s="150" t="s">
        <v>145</v>
      </c>
    </row>
    <row r="165" spans="2:65" s="13" customFormat="1" ht="11.25">
      <c r="B165" s="155"/>
      <c r="D165" s="149" t="s">
        <v>161</v>
      </c>
      <c r="E165" s="156" t="s">
        <v>19</v>
      </c>
      <c r="F165" s="157" t="s">
        <v>232</v>
      </c>
      <c r="H165" s="158">
        <v>39.9</v>
      </c>
      <c r="I165" s="159"/>
      <c r="L165" s="155"/>
      <c r="M165" s="160"/>
      <c r="T165" s="161"/>
      <c r="AT165" s="156" t="s">
        <v>161</v>
      </c>
      <c r="AU165" s="156" t="s">
        <v>82</v>
      </c>
      <c r="AV165" s="13" t="s">
        <v>82</v>
      </c>
      <c r="AW165" s="13" t="s">
        <v>33</v>
      </c>
      <c r="AX165" s="13" t="s">
        <v>80</v>
      </c>
      <c r="AY165" s="156" t="s">
        <v>145</v>
      </c>
    </row>
    <row r="166" spans="2:65" s="11" customFormat="1" ht="22.9" customHeight="1">
      <c r="B166" s="119"/>
      <c r="D166" s="120" t="s">
        <v>71</v>
      </c>
      <c r="E166" s="129" t="s">
        <v>204</v>
      </c>
      <c r="F166" s="129" t="s">
        <v>233</v>
      </c>
      <c r="I166" s="122"/>
      <c r="J166" s="130">
        <f>BK166</f>
        <v>0</v>
      </c>
      <c r="L166" s="119"/>
      <c r="M166" s="124"/>
      <c r="P166" s="125">
        <f>SUM(P167:P227)</f>
        <v>0</v>
      </c>
      <c r="R166" s="125">
        <f>SUM(R167:R227)</f>
        <v>4.9921749999999994E-2</v>
      </c>
      <c r="T166" s="126">
        <f>SUM(T167:T227)</f>
        <v>19.254536000000002</v>
      </c>
      <c r="AR166" s="120" t="s">
        <v>80</v>
      </c>
      <c r="AT166" s="127" t="s">
        <v>71</v>
      </c>
      <c r="AU166" s="127" t="s">
        <v>80</v>
      </c>
      <c r="AY166" s="120" t="s">
        <v>145</v>
      </c>
      <c r="BK166" s="128">
        <f>SUM(BK167:BK227)</f>
        <v>0</v>
      </c>
    </row>
    <row r="167" spans="2:65" s="1" customFormat="1" ht="24.2" customHeight="1">
      <c r="B167" s="32"/>
      <c r="C167" s="131" t="s">
        <v>234</v>
      </c>
      <c r="D167" s="131" t="s">
        <v>148</v>
      </c>
      <c r="E167" s="132" t="s">
        <v>235</v>
      </c>
      <c r="F167" s="133" t="s">
        <v>236</v>
      </c>
      <c r="G167" s="134" t="s">
        <v>151</v>
      </c>
      <c r="H167" s="135">
        <v>291.95</v>
      </c>
      <c r="I167" s="136"/>
      <c r="J167" s="137">
        <f>ROUND(I167*H167,2)</f>
        <v>0</v>
      </c>
      <c r="K167" s="133" t="s">
        <v>152</v>
      </c>
      <c r="L167" s="32"/>
      <c r="M167" s="138" t="s">
        <v>19</v>
      </c>
      <c r="N167" s="139" t="s">
        <v>43</v>
      </c>
      <c r="P167" s="140">
        <f>O167*H167</f>
        <v>0</v>
      </c>
      <c r="Q167" s="140">
        <v>1.2999999999999999E-4</v>
      </c>
      <c r="R167" s="140">
        <f>Q167*H167</f>
        <v>3.7953499999999994E-2</v>
      </c>
      <c r="S167" s="140">
        <v>0</v>
      </c>
      <c r="T167" s="141">
        <f>S167*H167</f>
        <v>0</v>
      </c>
      <c r="AR167" s="142" t="s">
        <v>153</v>
      </c>
      <c r="AT167" s="142" t="s">
        <v>148</v>
      </c>
      <c r="AU167" s="142" t="s">
        <v>82</v>
      </c>
      <c r="AY167" s="17" t="s">
        <v>145</v>
      </c>
      <c r="BE167" s="143">
        <f>IF(N167="základní",J167,0)</f>
        <v>0</v>
      </c>
      <c r="BF167" s="143">
        <f>IF(N167="snížená",J167,0)</f>
        <v>0</v>
      </c>
      <c r="BG167" s="143">
        <f>IF(N167="zákl. přenesená",J167,0)</f>
        <v>0</v>
      </c>
      <c r="BH167" s="143">
        <f>IF(N167="sníž. přenesená",J167,0)</f>
        <v>0</v>
      </c>
      <c r="BI167" s="143">
        <f>IF(N167="nulová",J167,0)</f>
        <v>0</v>
      </c>
      <c r="BJ167" s="17" t="s">
        <v>80</v>
      </c>
      <c r="BK167" s="143">
        <f>ROUND(I167*H167,2)</f>
        <v>0</v>
      </c>
      <c r="BL167" s="17" t="s">
        <v>153</v>
      </c>
      <c r="BM167" s="142" t="s">
        <v>237</v>
      </c>
    </row>
    <row r="168" spans="2:65" s="1" customFormat="1" ht="11.25">
      <c r="B168" s="32"/>
      <c r="D168" s="144" t="s">
        <v>155</v>
      </c>
      <c r="F168" s="145" t="s">
        <v>238</v>
      </c>
      <c r="I168" s="146"/>
      <c r="L168" s="32"/>
      <c r="M168" s="147"/>
      <c r="T168" s="53"/>
      <c r="AT168" s="17" t="s">
        <v>155</v>
      </c>
      <c r="AU168" s="17" t="s">
        <v>82</v>
      </c>
    </row>
    <row r="169" spans="2:65" s="13" customFormat="1" ht="11.25">
      <c r="B169" s="155"/>
      <c r="D169" s="149" t="s">
        <v>161</v>
      </c>
      <c r="E169" s="156" t="s">
        <v>19</v>
      </c>
      <c r="F169" s="157" t="s">
        <v>239</v>
      </c>
      <c r="H169" s="158">
        <v>291.95</v>
      </c>
      <c r="I169" s="159"/>
      <c r="L169" s="155"/>
      <c r="M169" s="160"/>
      <c r="T169" s="161"/>
      <c r="AT169" s="156" t="s">
        <v>161</v>
      </c>
      <c r="AU169" s="156" t="s">
        <v>82</v>
      </c>
      <c r="AV169" s="13" t="s">
        <v>82</v>
      </c>
      <c r="AW169" s="13" t="s">
        <v>33</v>
      </c>
      <c r="AX169" s="13" t="s">
        <v>80</v>
      </c>
      <c r="AY169" s="156" t="s">
        <v>145</v>
      </c>
    </row>
    <row r="170" spans="2:65" s="1" customFormat="1" ht="24.2" customHeight="1">
      <c r="B170" s="32"/>
      <c r="C170" s="131" t="s">
        <v>240</v>
      </c>
      <c r="D170" s="131" t="s">
        <v>148</v>
      </c>
      <c r="E170" s="132" t="s">
        <v>241</v>
      </c>
      <c r="F170" s="133" t="s">
        <v>242</v>
      </c>
      <c r="G170" s="134" t="s">
        <v>151</v>
      </c>
      <c r="H170" s="135">
        <v>341.95</v>
      </c>
      <c r="I170" s="136"/>
      <c r="J170" s="137">
        <f>ROUND(I170*H170,2)</f>
        <v>0</v>
      </c>
      <c r="K170" s="133" t="s">
        <v>152</v>
      </c>
      <c r="L170" s="32"/>
      <c r="M170" s="138" t="s">
        <v>19</v>
      </c>
      <c r="N170" s="139" t="s">
        <v>43</v>
      </c>
      <c r="P170" s="140">
        <f>O170*H170</f>
        <v>0</v>
      </c>
      <c r="Q170" s="140">
        <v>3.4999999999999997E-5</v>
      </c>
      <c r="R170" s="140">
        <f>Q170*H170</f>
        <v>1.1968249999999998E-2</v>
      </c>
      <c r="S170" s="140">
        <v>0</v>
      </c>
      <c r="T170" s="141">
        <f>S170*H170</f>
        <v>0</v>
      </c>
      <c r="AR170" s="142" t="s">
        <v>153</v>
      </c>
      <c r="AT170" s="142" t="s">
        <v>148</v>
      </c>
      <c r="AU170" s="142" t="s">
        <v>82</v>
      </c>
      <c r="AY170" s="17" t="s">
        <v>145</v>
      </c>
      <c r="BE170" s="143">
        <f>IF(N170="základní",J170,0)</f>
        <v>0</v>
      </c>
      <c r="BF170" s="143">
        <f>IF(N170="snížená",J170,0)</f>
        <v>0</v>
      </c>
      <c r="BG170" s="143">
        <f>IF(N170="zákl. přenesená",J170,0)</f>
        <v>0</v>
      </c>
      <c r="BH170" s="143">
        <f>IF(N170="sníž. přenesená",J170,0)</f>
        <v>0</v>
      </c>
      <c r="BI170" s="143">
        <f>IF(N170="nulová",J170,0)</f>
        <v>0</v>
      </c>
      <c r="BJ170" s="17" t="s">
        <v>80</v>
      </c>
      <c r="BK170" s="143">
        <f>ROUND(I170*H170,2)</f>
        <v>0</v>
      </c>
      <c r="BL170" s="17" t="s">
        <v>153</v>
      </c>
      <c r="BM170" s="142" t="s">
        <v>243</v>
      </c>
    </row>
    <row r="171" spans="2:65" s="1" customFormat="1" ht="11.25">
      <c r="B171" s="32"/>
      <c r="D171" s="144" t="s">
        <v>155</v>
      </c>
      <c r="F171" s="145" t="s">
        <v>244</v>
      </c>
      <c r="I171" s="146"/>
      <c r="L171" s="32"/>
      <c r="M171" s="147"/>
      <c r="T171" s="53"/>
      <c r="AT171" s="17" t="s">
        <v>155</v>
      </c>
      <c r="AU171" s="17" t="s">
        <v>82</v>
      </c>
    </row>
    <row r="172" spans="2:65" s="13" customFormat="1" ht="11.25">
      <c r="B172" s="155"/>
      <c r="D172" s="149" t="s">
        <v>161</v>
      </c>
      <c r="E172" s="156" t="s">
        <v>19</v>
      </c>
      <c r="F172" s="157" t="s">
        <v>245</v>
      </c>
      <c r="H172" s="158">
        <v>341.95</v>
      </c>
      <c r="I172" s="159"/>
      <c r="L172" s="155"/>
      <c r="M172" s="160"/>
      <c r="T172" s="161"/>
      <c r="AT172" s="156" t="s">
        <v>161</v>
      </c>
      <c r="AU172" s="156" t="s">
        <v>82</v>
      </c>
      <c r="AV172" s="13" t="s">
        <v>82</v>
      </c>
      <c r="AW172" s="13" t="s">
        <v>33</v>
      </c>
      <c r="AX172" s="13" t="s">
        <v>80</v>
      </c>
      <c r="AY172" s="156" t="s">
        <v>145</v>
      </c>
    </row>
    <row r="173" spans="2:65" s="1" customFormat="1" ht="16.5" customHeight="1">
      <c r="B173" s="32"/>
      <c r="C173" s="131" t="s">
        <v>220</v>
      </c>
      <c r="D173" s="131" t="s">
        <v>148</v>
      </c>
      <c r="E173" s="132" t="s">
        <v>246</v>
      </c>
      <c r="F173" s="133" t="s">
        <v>247</v>
      </c>
      <c r="G173" s="134" t="s">
        <v>151</v>
      </c>
      <c r="H173" s="135">
        <v>10.08</v>
      </c>
      <c r="I173" s="136"/>
      <c r="J173" s="137">
        <f>ROUND(I173*H173,2)</f>
        <v>0</v>
      </c>
      <c r="K173" s="133" t="s">
        <v>152</v>
      </c>
      <c r="L173" s="32"/>
      <c r="M173" s="138" t="s">
        <v>19</v>
      </c>
      <c r="N173" s="139" t="s">
        <v>43</v>
      </c>
      <c r="P173" s="140">
        <f>O173*H173</f>
        <v>0</v>
      </c>
      <c r="Q173" s="140">
        <v>0</v>
      </c>
      <c r="R173" s="140">
        <f>Q173*H173</f>
        <v>0</v>
      </c>
      <c r="S173" s="140">
        <v>0.18099999999999999</v>
      </c>
      <c r="T173" s="141">
        <f>S173*H173</f>
        <v>1.8244799999999999</v>
      </c>
      <c r="AR173" s="142" t="s">
        <v>153</v>
      </c>
      <c r="AT173" s="142" t="s">
        <v>148</v>
      </c>
      <c r="AU173" s="142" t="s">
        <v>82</v>
      </c>
      <c r="AY173" s="17" t="s">
        <v>145</v>
      </c>
      <c r="BE173" s="143">
        <f>IF(N173="základní",J173,0)</f>
        <v>0</v>
      </c>
      <c r="BF173" s="143">
        <f>IF(N173="snížená",J173,0)</f>
        <v>0</v>
      </c>
      <c r="BG173" s="143">
        <f>IF(N173="zákl. přenesená",J173,0)</f>
        <v>0</v>
      </c>
      <c r="BH173" s="143">
        <f>IF(N173="sníž. přenesená",J173,0)</f>
        <v>0</v>
      </c>
      <c r="BI173" s="143">
        <f>IF(N173="nulová",J173,0)</f>
        <v>0</v>
      </c>
      <c r="BJ173" s="17" t="s">
        <v>80</v>
      </c>
      <c r="BK173" s="143">
        <f>ROUND(I173*H173,2)</f>
        <v>0</v>
      </c>
      <c r="BL173" s="17" t="s">
        <v>153</v>
      </c>
      <c r="BM173" s="142" t="s">
        <v>248</v>
      </c>
    </row>
    <row r="174" spans="2:65" s="1" customFormat="1" ht="11.25">
      <c r="B174" s="32"/>
      <c r="D174" s="144" t="s">
        <v>155</v>
      </c>
      <c r="F174" s="145" t="s">
        <v>249</v>
      </c>
      <c r="I174" s="146"/>
      <c r="L174" s="32"/>
      <c r="M174" s="147"/>
      <c r="T174" s="53"/>
      <c r="AT174" s="17" t="s">
        <v>155</v>
      </c>
      <c r="AU174" s="17" t="s">
        <v>82</v>
      </c>
    </row>
    <row r="175" spans="2:65" s="12" customFormat="1" ht="11.25">
      <c r="B175" s="148"/>
      <c r="D175" s="149" t="s">
        <v>161</v>
      </c>
      <c r="E175" s="150" t="s">
        <v>19</v>
      </c>
      <c r="F175" s="151" t="s">
        <v>176</v>
      </c>
      <c r="H175" s="150" t="s">
        <v>19</v>
      </c>
      <c r="I175" s="152"/>
      <c r="L175" s="148"/>
      <c r="M175" s="153"/>
      <c r="T175" s="154"/>
      <c r="AT175" s="150" t="s">
        <v>161</v>
      </c>
      <c r="AU175" s="150" t="s">
        <v>82</v>
      </c>
      <c r="AV175" s="12" t="s">
        <v>80</v>
      </c>
      <c r="AW175" s="12" t="s">
        <v>33</v>
      </c>
      <c r="AX175" s="12" t="s">
        <v>72</v>
      </c>
      <c r="AY175" s="150" t="s">
        <v>145</v>
      </c>
    </row>
    <row r="176" spans="2:65" s="13" customFormat="1" ht="11.25">
      <c r="B176" s="155"/>
      <c r="D176" s="149" t="s">
        <v>161</v>
      </c>
      <c r="E176" s="156" t="s">
        <v>19</v>
      </c>
      <c r="F176" s="157" t="s">
        <v>250</v>
      </c>
      <c r="H176" s="158">
        <v>2.52</v>
      </c>
      <c r="I176" s="159"/>
      <c r="L176" s="155"/>
      <c r="M176" s="160"/>
      <c r="T176" s="161"/>
      <c r="AT176" s="156" t="s">
        <v>161</v>
      </c>
      <c r="AU176" s="156" t="s">
        <v>82</v>
      </c>
      <c r="AV176" s="13" t="s">
        <v>82</v>
      </c>
      <c r="AW176" s="13" t="s">
        <v>33</v>
      </c>
      <c r="AX176" s="13" t="s">
        <v>72</v>
      </c>
      <c r="AY176" s="156" t="s">
        <v>145</v>
      </c>
    </row>
    <row r="177" spans="2:65" s="13" customFormat="1" ht="11.25">
      <c r="B177" s="155"/>
      <c r="D177" s="149" t="s">
        <v>161</v>
      </c>
      <c r="E177" s="156" t="s">
        <v>19</v>
      </c>
      <c r="F177" s="157" t="s">
        <v>251</v>
      </c>
      <c r="H177" s="158">
        <v>7.56</v>
      </c>
      <c r="I177" s="159"/>
      <c r="L177" s="155"/>
      <c r="M177" s="160"/>
      <c r="T177" s="161"/>
      <c r="AT177" s="156" t="s">
        <v>161</v>
      </c>
      <c r="AU177" s="156" t="s">
        <v>82</v>
      </c>
      <c r="AV177" s="13" t="s">
        <v>82</v>
      </c>
      <c r="AW177" s="13" t="s">
        <v>33</v>
      </c>
      <c r="AX177" s="13" t="s">
        <v>72</v>
      </c>
      <c r="AY177" s="156" t="s">
        <v>145</v>
      </c>
    </row>
    <row r="178" spans="2:65" s="14" customFormat="1" ht="11.25">
      <c r="B178" s="162"/>
      <c r="D178" s="149" t="s">
        <v>161</v>
      </c>
      <c r="E178" s="163" t="s">
        <v>19</v>
      </c>
      <c r="F178" s="164" t="s">
        <v>166</v>
      </c>
      <c r="H178" s="165">
        <v>10.08</v>
      </c>
      <c r="I178" s="166"/>
      <c r="L178" s="162"/>
      <c r="M178" s="167"/>
      <c r="T178" s="168"/>
      <c r="AT178" s="163" t="s">
        <v>161</v>
      </c>
      <c r="AU178" s="163" t="s">
        <v>82</v>
      </c>
      <c r="AV178" s="14" t="s">
        <v>153</v>
      </c>
      <c r="AW178" s="14" t="s">
        <v>33</v>
      </c>
      <c r="AX178" s="14" t="s">
        <v>80</v>
      </c>
      <c r="AY178" s="163" t="s">
        <v>145</v>
      </c>
    </row>
    <row r="179" spans="2:65" s="1" customFormat="1" ht="24.2" customHeight="1">
      <c r="B179" s="32"/>
      <c r="C179" s="131" t="s">
        <v>252</v>
      </c>
      <c r="D179" s="131" t="s">
        <v>148</v>
      </c>
      <c r="E179" s="132" t="s">
        <v>253</v>
      </c>
      <c r="F179" s="133" t="s">
        <v>254</v>
      </c>
      <c r="G179" s="134" t="s">
        <v>151</v>
      </c>
      <c r="H179" s="135">
        <v>37.56</v>
      </c>
      <c r="I179" s="136"/>
      <c r="J179" s="137">
        <f>ROUND(I179*H179,2)</f>
        <v>0</v>
      </c>
      <c r="K179" s="133" t="s">
        <v>152</v>
      </c>
      <c r="L179" s="32"/>
      <c r="M179" s="138" t="s">
        <v>19</v>
      </c>
      <c r="N179" s="139" t="s">
        <v>43</v>
      </c>
      <c r="P179" s="140">
        <f>O179*H179</f>
        <v>0</v>
      </c>
      <c r="Q179" s="140">
        <v>0</v>
      </c>
      <c r="R179" s="140">
        <f>Q179*H179</f>
        <v>0</v>
      </c>
      <c r="S179" s="140">
        <v>3.5000000000000003E-2</v>
      </c>
      <c r="T179" s="141">
        <f>S179*H179</f>
        <v>1.3146000000000002</v>
      </c>
      <c r="AR179" s="142" t="s">
        <v>153</v>
      </c>
      <c r="AT179" s="142" t="s">
        <v>148</v>
      </c>
      <c r="AU179" s="142" t="s">
        <v>82</v>
      </c>
      <c r="AY179" s="17" t="s">
        <v>145</v>
      </c>
      <c r="BE179" s="143">
        <f>IF(N179="základní",J179,0)</f>
        <v>0</v>
      </c>
      <c r="BF179" s="143">
        <f>IF(N179="snížená",J179,0)</f>
        <v>0</v>
      </c>
      <c r="BG179" s="143">
        <f>IF(N179="zákl. přenesená",J179,0)</f>
        <v>0</v>
      </c>
      <c r="BH179" s="143">
        <f>IF(N179="sníž. přenesená",J179,0)</f>
        <v>0</v>
      </c>
      <c r="BI179" s="143">
        <f>IF(N179="nulová",J179,0)</f>
        <v>0</v>
      </c>
      <c r="BJ179" s="17" t="s">
        <v>80</v>
      </c>
      <c r="BK179" s="143">
        <f>ROUND(I179*H179,2)</f>
        <v>0</v>
      </c>
      <c r="BL179" s="17" t="s">
        <v>153</v>
      </c>
      <c r="BM179" s="142" t="s">
        <v>255</v>
      </c>
    </row>
    <row r="180" spans="2:65" s="1" customFormat="1" ht="11.25">
      <c r="B180" s="32"/>
      <c r="D180" s="144" t="s">
        <v>155</v>
      </c>
      <c r="F180" s="145" t="s">
        <v>256</v>
      </c>
      <c r="I180" s="146"/>
      <c r="L180" s="32"/>
      <c r="M180" s="147"/>
      <c r="T180" s="53"/>
      <c r="AT180" s="17" t="s">
        <v>155</v>
      </c>
      <c r="AU180" s="17" t="s">
        <v>82</v>
      </c>
    </row>
    <row r="181" spans="2:65" s="12" customFormat="1" ht="11.25">
      <c r="B181" s="148"/>
      <c r="D181" s="149" t="s">
        <v>161</v>
      </c>
      <c r="E181" s="150" t="s">
        <v>19</v>
      </c>
      <c r="F181" s="151" t="s">
        <v>176</v>
      </c>
      <c r="H181" s="150" t="s">
        <v>19</v>
      </c>
      <c r="I181" s="152"/>
      <c r="L181" s="148"/>
      <c r="M181" s="153"/>
      <c r="T181" s="154"/>
      <c r="AT181" s="150" t="s">
        <v>161</v>
      </c>
      <c r="AU181" s="150" t="s">
        <v>82</v>
      </c>
      <c r="AV181" s="12" t="s">
        <v>80</v>
      </c>
      <c r="AW181" s="12" t="s">
        <v>33</v>
      </c>
      <c r="AX181" s="12" t="s">
        <v>72</v>
      </c>
      <c r="AY181" s="150" t="s">
        <v>145</v>
      </c>
    </row>
    <row r="182" spans="2:65" s="13" customFormat="1" ht="11.25">
      <c r="B182" s="155"/>
      <c r="D182" s="149" t="s">
        <v>161</v>
      </c>
      <c r="E182" s="156" t="s">
        <v>19</v>
      </c>
      <c r="F182" s="157" t="s">
        <v>257</v>
      </c>
      <c r="H182" s="158">
        <v>37.56</v>
      </c>
      <c r="I182" s="159"/>
      <c r="L182" s="155"/>
      <c r="M182" s="160"/>
      <c r="T182" s="161"/>
      <c r="AT182" s="156" t="s">
        <v>161</v>
      </c>
      <c r="AU182" s="156" t="s">
        <v>82</v>
      </c>
      <c r="AV182" s="13" t="s">
        <v>82</v>
      </c>
      <c r="AW182" s="13" t="s">
        <v>33</v>
      </c>
      <c r="AX182" s="13" t="s">
        <v>80</v>
      </c>
      <c r="AY182" s="156" t="s">
        <v>145</v>
      </c>
    </row>
    <row r="183" spans="2:65" s="1" customFormat="1" ht="21.75" customHeight="1">
      <c r="B183" s="32"/>
      <c r="C183" s="131" t="s">
        <v>258</v>
      </c>
      <c r="D183" s="131" t="s">
        <v>148</v>
      </c>
      <c r="E183" s="132" t="s">
        <v>259</v>
      </c>
      <c r="F183" s="133" t="s">
        <v>260</v>
      </c>
      <c r="G183" s="134" t="s">
        <v>151</v>
      </c>
      <c r="H183" s="135">
        <v>73.3</v>
      </c>
      <c r="I183" s="136"/>
      <c r="J183" s="137">
        <f>ROUND(I183*H183,2)</f>
        <v>0</v>
      </c>
      <c r="K183" s="133" t="s">
        <v>152</v>
      </c>
      <c r="L183" s="32"/>
      <c r="M183" s="138" t="s">
        <v>19</v>
      </c>
      <c r="N183" s="139" t="s">
        <v>43</v>
      </c>
      <c r="P183" s="140">
        <f>O183*H183</f>
        <v>0</v>
      </c>
      <c r="Q183" s="140">
        <v>0</v>
      </c>
      <c r="R183" s="140">
        <f>Q183*H183</f>
        <v>0</v>
      </c>
      <c r="S183" s="140">
        <v>0.05</v>
      </c>
      <c r="T183" s="141">
        <f>S183*H183</f>
        <v>3.665</v>
      </c>
      <c r="AR183" s="142" t="s">
        <v>153</v>
      </c>
      <c r="AT183" s="142" t="s">
        <v>148</v>
      </c>
      <c r="AU183" s="142" t="s">
        <v>82</v>
      </c>
      <c r="AY183" s="17" t="s">
        <v>145</v>
      </c>
      <c r="BE183" s="143">
        <f>IF(N183="základní",J183,0)</f>
        <v>0</v>
      </c>
      <c r="BF183" s="143">
        <f>IF(N183="snížená",J183,0)</f>
        <v>0</v>
      </c>
      <c r="BG183" s="143">
        <f>IF(N183="zákl. přenesená",J183,0)</f>
        <v>0</v>
      </c>
      <c r="BH183" s="143">
        <f>IF(N183="sníž. přenesená",J183,0)</f>
        <v>0</v>
      </c>
      <c r="BI183" s="143">
        <f>IF(N183="nulová",J183,0)</f>
        <v>0</v>
      </c>
      <c r="BJ183" s="17" t="s">
        <v>80</v>
      </c>
      <c r="BK183" s="143">
        <f>ROUND(I183*H183,2)</f>
        <v>0</v>
      </c>
      <c r="BL183" s="17" t="s">
        <v>153</v>
      </c>
      <c r="BM183" s="142" t="s">
        <v>261</v>
      </c>
    </row>
    <row r="184" spans="2:65" s="1" customFormat="1" ht="11.25">
      <c r="B184" s="32"/>
      <c r="D184" s="144" t="s">
        <v>155</v>
      </c>
      <c r="F184" s="145" t="s">
        <v>262</v>
      </c>
      <c r="I184" s="146"/>
      <c r="L184" s="32"/>
      <c r="M184" s="147"/>
      <c r="T184" s="53"/>
      <c r="AT184" s="17" t="s">
        <v>155</v>
      </c>
      <c r="AU184" s="17" t="s">
        <v>82</v>
      </c>
    </row>
    <row r="185" spans="2:65" s="12" customFormat="1" ht="11.25">
      <c r="B185" s="148"/>
      <c r="D185" s="149" t="s">
        <v>161</v>
      </c>
      <c r="E185" s="150" t="s">
        <v>19</v>
      </c>
      <c r="F185" s="151" t="s">
        <v>176</v>
      </c>
      <c r="H185" s="150" t="s">
        <v>19</v>
      </c>
      <c r="I185" s="152"/>
      <c r="L185" s="148"/>
      <c r="M185" s="153"/>
      <c r="T185" s="154"/>
      <c r="AT185" s="150" t="s">
        <v>161</v>
      </c>
      <c r="AU185" s="150" t="s">
        <v>82</v>
      </c>
      <c r="AV185" s="12" t="s">
        <v>80</v>
      </c>
      <c r="AW185" s="12" t="s">
        <v>33</v>
      </c>
      <c r="AX185" s="12" t="s">
        <v>72</v>
      </c>
      <c r="AY185" s="150" t="s">
        <v>145</v>
      </c>
    </row>
    <row r="186" spans="2:65" s="13" customFormat="1" ht="11.25">
      <c r="B186" s="155"/>
      <c r="D186" s="149" t="s">
        <v>161</v>
      </c>
      <c r="E186" s="156" t="s">
        <v>19</v>
      </c>
      <c r="F186" s="157" t="s">
        <v>177</v>
      </c>
      <c r="H186" s="158">
        <v>51.3</v>
      </c>
      <c r="I186" s="159"/>
      <c r="L186" s="155"/>
      <c r="M186" s="160"/>
      <c r="T186" s="161"/>
      <c r="AT186" s="156" t="s">
        <v>161</v>
      </c>
      <c r="AU186" s="156" t="s">
        <v>82</v>
      </c>
      <c r="AV186" s="13" t="s">
        <v>82</v>
      </c>
      <c r="AW186" s="13" t="s">
        <v>33</v>
      </c>
      <c r="AX186" s="13" t="s">
        <v>72</v>
      </c>
      <c r="AY186" s="156" t="s">
        <v>145</v>
      </c>
    </row>
    <row r="187" spans="2:65" s="12" customFormat="1" ht="11.25">
      <c r="B187" s="148"/>
      <c r="D187" s="149" t="s">
        <v>161</v>
      </c>
      <c r="E187" s="150" t="s">
        <v>19</v>
      </c>
      <c r="F187" s="151" t="s">
        <v>162</v>
      </c>
      <c r="H187" s="150" t="s">
        <v>19</v>
      </c>
      <c r="I187" s="152"/>
      <c r="L187" s="148"/>
      <c r="M187" s="153"/>
      <c r="T187" s="154"/>
      <c r="AT187" s="150" t="s">
        <v>161</v>
      </c>
      <c r="AU187" s="150" t="s">
        <v>82</v>
      </c>
      <c r="AV187" s="12" t="s">
        <v>80</v>
      </c>
      <c r="AW187" s="12" t="s">
        <v>33</v>
      </c>
      <c r="AX187" s="12" t="s">
        <v>72</v>
      </c>
      <c r="AY187" s="150" t="s">
        <v>145</v>
      </c>
    </row>
    <row r="188" spans="2:65" s="12" customFormat="1" ht="11.25">
      <c r="B188" s="148"/>
      <c r="D188" s="149" t="s">
        <v>161</v>
      </c>
      <c r="E188" s="150" t="s">
        <v>19</v>
      </c>
      <c r="F188" s="151" t="s">
        <v>163</v>
      </c>
      <c r="H188" s="150" t="s">
        <v>19</v>
      </c>
      <c r="I188" s="152"/>
      <c r="L188" s="148"/>
      <c r="M188" s="153"/>
      <c r="T188" s="154"/>
      <c r="AT188" s="150" t="s">
        <v>161</v>
      </c>
      <c r="AU188" s="150" t="s">
        <v>82</v>
      </c>
      <c r="AV188" s="12" t="s">
        <v>80</v>
      </c>
      <c r="AW188" s="12" t="s">
        <v>33</v>
      </c>
      <c r="AX188" s="12" t="s">
        <v>72</v>
      </c>
      <c r="AY188" s="150" t="s">
        <v>145</v>
      </c>
    </row>
    <row r="189" spans="2:65" s="13" customFormat="1" ht="11.25">
      <c r="B189" s="155"/>
      <c r="D189" s="149" t="s">
        <v>161</v>
      </c>
      <c r="E189" s="156" t="s">
        <v>19</v>
      </c>
      <c r="F189" s="157" t="s">
        <v>82</v>
      </c>
      <c r="H189" s="158">
        <v>2</v>
      </c>
      <c r="I189" s="159"/>
      <c r="L189" s="155"/>
      <c r="M189" s="160"/>
      <c r="T189" s="161"/>
      <c r="AT189" s="156" t="s">
        <v>161</v>
      </c>
      <c r="AU189" s="156" t="s">
        <v>82</v>
      </c>
      <c r="AV189" s="13" t="s">
        <v>82</v>
      </c>
      <c r="AW189" s="13" t="s">
        <v>33</v>
      </c>
      <c r="AX189" s="13" t="s">
        <v>72</v>
      </c>
      <c r="AY189" s="156" t="s">
        <v>145</v>
      </c>
    </row>
    <row r="190" spans="2:65" s="12" customFormat="1" ht="11.25">
      <c r="B190" s="148"/>
      <c r="D190" s="149" t="s">
        <v>161</v>
      </c>
      <c r="E190" s="150" t="s">
        <v>19</v>
      </c>
      <c r="F190" s="151" t="s">
        <v>164</v>
      </c>
      <c r="H190" s="150" t="s">
        <v>19</v>
      </c>
      <c r="I190" s="152"/>
      <c r="L190" s="148"/>
      <c r="M190" s="153"/>
      <c r="T190" s="154"/>
      <c r="AT190" s="150" t="s">
        <v>161</v>
      </c>
      <c r="AU190" s="150" t="s">
        <v>82</v>
      </c>
      <c r="AV190" s="12" t="s">
        <v>80</v>
      </c>
      <c r="AW190" s="12" t="s">
        <v>33</v>
      </c>
      <c r="AX190" s="12" t="s">
        <v>72</v>
      </c>
      <c r="AY190" s="150" t="s">
        <v>145</v>
      </c>
    </row>
    <row r="191" spans="2:65" s="13" customFormat="1" ht="11.25">
      <c r="B191" s="155"/>
      <c r="D191" s="149" t="s">
        <v>161</v>
      </c>
      <c r="E191" s="156" t="s">
        <v>19</v>
      </c>
      <c r="F191" s="157" t="s">
        <v>165</v>
      </c>
      <c r="H191" s="158">
        <v>20</v>
      </c>
      <c r="I191" s="159"/>
      <c r="L191" s="155"/>
      <c r="M191" s="160"/>
      <c r="T191" s="161"/>
      <c r="AT191" s="156" t="s">
        <v>161</v>
      </c>
      <c r="AU191" s="156" t="s">
        <v>82</v>
      </c>
      <c r="AV191" s="13" t="s">
        <v>82</v>
      </c>
      <c r="AW191" s="13" t="s">
        <v>33</v>
      </c>
      <c r="AX191" s="13" t="s">
        <v>72</v>
      </c>
      <c r="AY191" s="156" t="s">
        <v>145</v>
      </c>
    </row>
    <row r="192" spans="2:65" s="14" customFormat="1" ht="11.25">
      <c r="B192" s="162"/>
      <c r="D192" s="149" t="s">
        <v>161</v>
      </c>
      <c r="E192" s="163" t="s">
        <v>19</v>
      </c>
      <c r="F192" s="164" t="s">
        <v>166</v>
      </c>
      <c r="H192" s="165">
        <v>73.3</v>
      </c>
      <c r="I192" s="166"/>
      <c r="L192" s="162"/>
      <c r="M192" s="167"/>
      <c r="T192" s="168"/>
      <c r="AT192" s="163" t="s">
        <v>161</v>
      </c>
      <c r="AU192" s="163" t="s">
        <v>82</v>
      </c>
      <c r="AV192" s="14" t="s">
        <v>153</v>
      </c>
      <c r="AW192" s="14" t="s">
        <v>33</v>
      </c>
      <c r="AX192" s="14" t="s">
        <v>80</v>
      </c>
      <c r="AY192" s="163" t="s">
        <v>145</v>
      </c>
    </row>
    <row r="193" spans="2:65" s="1" customFormat="1" ht="24.2" customHeight="1">
      <c r="B193" s="32"/>
      <c r="C193" s="131" t="s">
        <v>263</v>
      </c>
      <c r="D193" s="131" t="s">
        <v>148</v>
      </c>
      <c r="E193" s="132" t="s">
        <v>264</v>
      </c>
      <c r="F193" s="133" t="s">
        <v>265</v>
      </c>
      <c r="G193" s="134" t="s">
        <v>151</v>
      </c>
      <c r="H193" s="135">
        <v>150.44399999999999</v>
      </c>
      <c r="I193" s="136"/>
      <c r="J193" s="137">
        <f>ROUND(I193*H193,2)</f>
        <v>0</v>
      </c>
      <c r="K193" s="133" t="s">
        <v>152</v>
      </c>
      <c r="L193" s="32"/>
      <c r="M193" s="138" t="s">
        <v>19</v>
      </c>
      <c r="N193" s="139" t="s">
        <v>43</v>
      </c>
      <c r="P193" s="140">
        <f>O193*H193</f>
        <v>0</v>
      </c>
      <c r="Q193" s="140">
        <v>0</v>
      </c>
      <c r="R193" s="140">
        <f>Q193*H193</f>
        <v>0</v>
      </c>
      <c r="S193" s="140">
        <v>4.5999999999999999E-2</v>
      </c>
      <c r="T193" s="141">
        <f>S193*H193</f>
        <v>6.9204239999999997</v>
      </c>
      <c r="AR193" s="142" t="s">
        <v>153</v>
      </c>
      <c r="AT193" s="142" t="s">
        <v>148</v>
      </c>
      <c r="AU193" s="142" t="s">
        <v>82</v>
      </c>
      <c r="AY193" s="17" t="s">
        <v>145</v>
      </c>
      <c r="BE193" s="143">
        <f>IF(N193="základní",J193,0)</f>
        <v>0</v>
      </c>
      <c r="BF193" s="143">
        <f>IF(N193="snížená",J193,0)</f>
        <v>0</v>
      </c>
      <c r="BG193" s="143">
        <f>IF(N193="zákl. přenesená",J193,0)</f>
        <v>0</v>
      </c>
      <c r="BH193" s="143">
        <f>IF(N193="sníž. přenesená",J193,0)</f>
        <v>0</v>
      </c>
      <c r="BI193" s="143">
        <f>IF(N193="nulová",J193,0)</f>
        <v>0</v>
      </c>
      <c r="BJ193" s="17" t="s">
        <v>80</v>
      </c>
      <c r="BK193" s="143">
        <f>ROUND(I193*H193,2)</f>
        <v>0</v>
      </c>
      <c r="BL193" s="17" t="s">
        <v>153</v>
      </c>
      <c r="BM193" s="142" t="s">
        <v>266</v>
      </c>
    </row>
    <row r="194" spans="2:65" s="1" customFormat="1" ht="11.25">
      <c r="B194" s="32"/>
      <c r="D194" s="144" t="s">
        <v>155</v>
      </c>
      <c r="F194" s="145" t="s">
        <v>267</v>
      </c>
      <c r="I194" s="146"/>
      <c r="L194" s="32"/>
      <c r="M194" s="147"/>
      <c r="T194" s="53"/>
      <c r="AT194" s="17" t="s">
        <v>155</v>
      </c>
      <c r="AU194" s="17" t="s">
        <v>82</v>
      </c>
    </row>
    <row r="195" spans="2:65" s="12" customFormat="1" ht="11.25">
      <c r="B195" s="148"/>
      <c r="D195" s="149" t="s">
        <v>161</v>
      </c>
      <c r="E195" s="150" t="s">
        <v>19</v>
      </c>
      <c r="F195" s="151" t="s">
        <v>176</v>
      </c>
      <c r="H195" s="150" t="s">
        <v>19</v>
      </c>
      <c r="I195" s="152"/>
      <c r="L195" s="148"/>
      <c r="M195" s="153"/>
      <c r="T195" s="154"/>
      <c r="AT195" s="150" t="s">
        <v>161</v>
      </c>
      <c r="AU195" s="150" t="s">
        <v>82</v>
      </c>
      <c r="AV195" s="12" t="s">
        <v>80</v>
      </c>
      <c r="AW195" s="12" t="s">
        <v>33</v>
      </c>
      <c r="AX195" s="12" t="s">
        <v>72</v>
      </c>
      <c r="AY195" s="150" t="s">
        <v>145</v>
      </c>
    </row>
    <row r="196" spans="2:65" s="13" customFormat="1" ht="11.25">
      <c r="B196" s="155"/>
      <c r="D196" s="149" t="s">
        <v>161</v>
      </c>
      <c r="E196" s="156" t="s">
        <v>19</v>
      </c>
      <c r="F196" s="157" t="s">
        <v>219</v>
      </c>
      <c r="H196" s="158">
        <v>38</v>
      </c>
      <c r="I196" s="159"/>
      <c r="L196" s="155"/>
      <c r="M196" s="160"/>
      <c r="T196" s="161"/>
      <c r="AT196" s="156" t="s">
        <v>161</v>
      </c>
      <c r="AU196" s="156" t="s">
        <v>82</v>
      </c>
      <c r="AV196" s="13" t="s">
        <v>82</v>
      </c>
      <c r="AW196" s="13" t="s">
        <v>33</v>
      </c>
      <c r="AX196" s="13" t="s">
        <v>72</v>
      </c>
      <c r="AY196" s="156" t="s">
        <v>145</v>
      </c>
    </row>
    <row r="197" spans="2:65" s="13" customFormat="1" ht="11.25">
      <c r="B197" s="155"/>
      <c r="D197" s="149" t="s">
        <v>161</v>
      </c>
      <c r="E197" s="156" t="s">
        <v>19</v>
      </c>
      <c r="F197" s="157" t="s">
        <v>220</v>
      </c>
      <c r="H197" s="158">
        <v>15</v>
      </c>
      <c r="I197" s="159"/>
      <c r="L197" s="155"/>
      <c r="M197" s="160"/>
      <c r="T197" s="161"/>
      <c r="AT197" s="156" t="s">
        <v>161</v>
      </c>
      <c r="AU197" s="156" t="s">
        <v>82</v>
      </c>
      <c r="AV197" s="13" t="s">
        <v>82</v>
      </c>
      <c r="AW197" s="13" t="s">
        <v>33</v>
      </c>
      <c r="AX197" s="13" t="s">
        <v>72</v>
      </c>
      <c r="AY197" s="156" t="s">
        <v>145</v>
      </c>
    </row>
    <row r="198" spans="2:65" s="12" customFormat="1" ht="11.25">
      <c r="B198" s="148"/>
      <c r="D198" s="149" t="s">
        <v>161</v>
      </c>
      <c r="E198" s="150" t="s">
        <v>19</v>
      </c>
      <c r="F198" s="151" t="s">
        <v>162</v>
      </c>
      <c r="H198" s="150" t="s">
        <v>19</v>
      </c>
      <c r="I198" s="152"/>
      <c r="L198" s="148"/>
      <c r="M198" s="153"/>
      <c r="T198" s="154"/>
      <c r="AT198" s="150" t="s">
        <v>161</v>
      </c>
      <c r="AU198" s="150" t="s">
        <v>82</v>
      </c>
      <c r="AV198" s="12" t="s">
        <v>80</v>
      </c>
      <c r="AW198" s="12" t="s">
        <v>33</v>
      </c>
      <c r="AX198" s="12" t="s">
        <v>72</v>
      </c>
      <c r="AY198" s="150" t="s">
        <v>145</v>
      </c>
    </row>
    <row r="199" spans="2:65" s="12" customFormat="1" ht="11.25">
      <c r="B199" s="148"/>
      <c r="D199" s="149" t="s">
        <v>161</v>
      </c>
      <c r="E199" s="150" t="s">
        <v>19</v>
      </c>
      <c r="F199" s="151" t="s">
        <v>187</v>
      </c>
      <c r="H199" s="150" t="s">
        <v>19</v>
      </c>
      <c r="I199" s="152"/>
      <c r="L199" s="148"/>
      <c r="M199" s="153"/>
      <c r="T199" s="154"/>
      <c r="AT199" s="150" t="s">
        <v>161</v>
      </c>
      <c r="AU199" s="150" t="s">
        <v>82</v>
      </c>
      <c r="AV199" s="12" t="s">
        <v>80</v>
      </c>
      <c r="AW199" s="12" t="s">
        <v>33</v>
      </c>
      <c r="AX199" s="12" t="s">
        <v>72</v>
      </c>
      <c r="AY199" s="150" t="s">
        <v>145</v>
      </c>
    </row>
    <row r="200" spans="2:65" s="13" customFormat="1" ht="11.25">
      <c r="B200" s="155"/>
      <c r="D200" s="149" t="s">
        <v>161</v>
      </c>
      <c r="E200" s="156" t="s">
        <v>19</v>
      </c>
      <c r="F200" s="157" t="s">
        <v>188</v>
      </c>
      <c r="H200" s="158">
        <v>24.72</v>
      </c>
      <c r="I200" s="159"/>
      <c r="L200" s="155"/>
      <c r="M200" s="160"/>
      <c r="T200" s="161"/>
      <c r="AT200" s="156" t="s">
        <v>161</v>
      </c>
      <c r="AU200" s="156" t="s">
        <v>82</v>
      </c>
      <c r="AV200" s="13" t="s">
        <v>82</v>
      </c>
      <c r="AW200" s="13" t="s">
        <v>33</v>
      </c>
      <c r="AX200" s="13" t="s">
        <v>72</v>
      </c>
      <c r="AY200" s="156" t="s">
        <v>145</v>
      </c>
    </row>
    <row r="201" spans="2:65" s="12" customFormat="1" ht="11.25">
      <c r="B201" s="148"/>
      <c r="D201" s="149" t="s">
        <v>161</v>
      </c>
      <c r="E201" s="150" t="s">
        <v>19</v>
      </c>
      <c r="F201" s="151" t="s">
        <v>189</v>
      </c>
      <c r="H201" s="150" t="s">
        <v>19</v>
      </c>
      <c r="I201" s="152"/>
      <c r="L201" s="148"/>
      <c r="M201" s="153"/>
      <c r="T201" s="154"/>
      <c r="AT201" s="150" t="s">
        <v>161</v>
      </c>
      <c r="AU201" s="150" t="s">
        <v>82</v>
      </c>
      <c r="AV201" s="12" t="s">
        <v>80</v>
      </c>
      <c r="AW201" s="12" t="s">
        <v>33</v>
      </c>
      <c r="AX201" s="12" t="s">
        <v>72</v>
      </c>
      <c r="AY201" s="150" t="s">
        <v>145</v>
      </c>
    </row>
    <row r="202" spans="2:65" s="13" customFormat="1" ht="11.25">
      <c r="B202" s="155"/>
      <c r="D202" s="149" t="s">
        <v>161</v>
      </c>
      <c r="E202" s="156" t="s">
        <v>19</v>
      </c>
      <c r="F202" s="157" t="s">
        <v>190</v>
      </c>
      <c r="H202" s="158">
        <v>32.723999999999997</v>
      </c>
      <c r="I202" s="159"/>
      <c r="L202" s="155"/>
      <c r="M202" s="160"/>
      <c r="T202" s="161"/>
      <c r="AT202" s="156" t="s">
        <v>161</v>
      </c>
      <c r="AU202" s="156" t="s">
        <v>82</v>
      </c>
      <c r="AV202" s="13" t="s">
        <v>82</v>
      </c>
      <c r="AW202" s="13" t="s">
        <v>33</v>
      </c>
      <c r="AX202" s="13" t="s">
        <v>72</v>
      </c>
      <c r="AY202" s="156" t="s">
        <v>145</v>
      </c>
    </row>
    <row r="203" spans="2:65" s="12" customFormat="1" ht="11.25">
      <c r="B203" s="148"/>
      <c r="D203" s="149" t="s">
        <v>161</v>
      </c>
      <c r="E203" s="150" t="s">
        <v>19</v>
      </c>
      <c r="F203" s="151" t="s">
        <v>191</v>
      </c>
      <c r="H203" s="150" t="s">
        <v>19</v>
      </c>
      <c r="I203" s="152"/>
      <c r="L203" s="148"/>
      <c r="M203" s="153"/>
      <c r="T203" s="154"/>
      <c r="AT203" s="150" t="s">
        <v>161</v>
      </c>
      <c r="AU203" s="150" t="s">
        <v>82</v>
      </c>
      <c r="AV203" s="12" t="s">
        <v>80</v>
      </c>
      <c r="AW203" s="12" t="s">
        <v>33</v>
      </c>
      <c r="AX203" s="12" t="s">
        <v>72</v>
      </c>
      <c r="AY203" s="150" t="s">
        <v>145</v>
      </c>
    </row>
    <row r="204" spans="2:65" s="13" customFormat="1" ht="11.25">
      <c r="B204" s="155"/>
      <c r="D204" s="149" t="s">
        <v>161</v>
      </c>
      <c r="E204" s="156" t="s">
        <v>19</v>
      </c>
      <c r="F204" s="157" t="s">
        <v>192</v>
      </c>
      <c r="H204" s="158">
        <v>35</v>
      </c>
      <c r="I204" s="159"/>
      <c r="L204" s="155"/>
      <c r="M204" s="160"/>
      <c r="T204" s="161"/>
      <c r="AT204" s="156" t="s">
        <v>161</v>
      </c>
      <c r="AU204" s="156" t="s">
        <v>82</v>
      </c>
      <c r="AV204" s="13" t="s">
        <v>82</v>
      </c>
      <c r="AW204" s="13" t="s">
        <v>33</v>
      </c>
      <c r="AX204" s="13" t="s">
        <v>72</v>
      </c>
      <c r="AY204" s="156" t="s">
        <v>145</v>
      </c>
    </row>
    <row r="205" spans="2:65" s="12" customFormat="1" ht="11.25">
      <c r="B205" s="148"/>
      <c r="D205" s="149" t="s">
        <v>161</v>
      </c>
      <c r="E205" s="150" t="s">
        <v>19</v>
      </c>
      <c r="F205" s="151" t="s">
        <v>193</v>
      </c>
      <c r="H205" s="150" t="s">
        <v>19</v>
      </c>
      <c r="I205" s="152"/>
      <c r="L205" s="148"/>
      <c r="M205" s="153"/>
      <c r="T205" s="154"/>
      <c r="AT205" s="150" t="s">
        <v>161</v>
      </c>
      <c r="AU205" s="150" t="s">
        <v>82</v>
      </c>
      <c r="AV205" s="12" t="s">
        <v>80</v>
      </c>
      <c r="AW205" s="12" t="s">
        <v>33</v>
      </c>
      <c r="AX205" s="12" t="s">
        <v>72</v>
      </c>
      <c r="AY205" s="150" t="s">
        <v>145</v>
      </c>
    </row>
    <row r="206" spans="2:65" s="13" customFormat="1" ht="11.25">
      <c r="B206" s="155"/>
      <c r="D206" s="149" t="s">
        <v>161</v>
      </c>
      <c r="E206" s="156" t="s">
        <v>19</v>
      </c>
      <c r="F206" s="157" t="s">
        <v>178</v>
      </c>
      <c r="H206" s="158">
        <v>5</v>
      </c>
      <c r="I206" s="159"/>
      <c r="L206" s="155"/>
      <c r="M206" s="160"/>
      <c r="T206" s="161"/>
      <c r="AT206" s="156" t="s">
        <v>161</v>
      </c>
      <c r="AU206" s="156" t="s">
        <v>82</v>
      </c>
      <c r="AV206" s="13" t="s">
        <v>82</v>
      </c>
      <c r="AW206" s="13" t="s">
        <v>33</v>
      </c>
      <c r="AX206" s="13" t="s">
        <v>72</v>
      </c>
      <c r="AY206" s="156" t="s">
        <v>145</v>
      </c>
    </row>
    <row r="207" spans="2:65" s="14" customFormat="1" ht="11.25">
      <c r="B207" s="162"/>
      <c r="D207" s="149" t="s">
        <v>161</v>
      </c>
      <c r="E207" s="163" t="s">
        <v>19</v>
      </c>
      <c r="F207" s="164" t="s">
        <v>166</v>
      </c>
      <c r="H207" s="165">
        <v>150.44399999999999</v>
      </c>
      <c r="I207" s="166"/>
      <c r="L207" s="162"/>
      <c r="M207" s="167"/>
      <c r="T207" s="168"/>
      <c r="AT207" s="163" t="s">
        <v>161</v>
      </c>
      <c r="AU207" s="163" t="s">
        <v>82</v>
      </c>
      <c r="AV207" s="14" t="s">
        <v>153</v>
      </c>
      <c r="AW207" s="14" t="s">
        <v>33</v>
      </c>
      <c r="AX207" s="14" t="s">
        <v>80</v>
      </c>
      <c r="AY207" s="163" t="s">
        <v>145</v>
      </c>
    </row>
    <row r="208" spans="2:65" s="1" customFormat="1" ht="24.2" customHeight="1">
      <c r="B208" s="32"/>
      <c r="C208" s="131" t="s">
        <v>268</v>
      </c>
      <c r="D208" s="131" t="s">
        <v>148</v>
      </c>
      <c r="E208" s="132" t="s">
        <v>269</v>
      </c>
      <c r="F208" s="133" t="s">
        <v>270</v>
      </c>
      <c r="G208" s="134" t="s">
        <v>151</v>
      </c>
      <c r="H208" s="135">
        <v>81.323999999999998</v>
      </c>
      <c r="I208" s="136"/>
      <c r="J208" s="137">
        <f>ROUND(I208*H208,2)</f>
        <v>0</v>
      </c>
      <c r="K208" s="133" t="s">
        <v>152</v>
      </c>
      <c r="L208" s="32"/>
      <c r="M208" s="138" t="s">
        <v>19</v>
      </c>
      <c r="N208" s="139" t="s">
        <v>43</v>
      </c>
      <c r="P208" s="140">
        <f>O208*H208</f>
        <v>0</v>
      </c>
      <c r="Q208" s="140">
        <v>0</v>
      </c>
      <c r="R208" s="140">
        <f>Q208*H208</f>
        <v>0</v>
      </c>
      <c r="S208" s="140">
        <v>6.8000000000000005E-2</v>
      </c>
      <c r="T208" s="141">
        <f>S208*H208</f>
        <v>5.5300320000000003</v>
      </c>
      <c r="AR208" s="142" t="s">
        <v>153</v>
      </c>
      <c r="AT208" s="142" t="s">
        <v>148</v>
      </c>
      <c r="AU208" s="142" t="s">
        <v>82</v>
      </c>
      <c r="AY208" s="17" t="s">
        <v>145</v>
      </c>
      <c r="BE208" s="143">
        <f>IF(N208="základní",J208,0)</f>
        <v>0</v>
      </c>
      <c r="BF208" s="143">
        <f>IF(N208="snížená",J208,0)</f>
        <v>0</v>
      </c>
      <c r="BG208" s="143">
        <f>IF(N208="zákl. přenesená",J208,0)</f>
        <v>0</v>
      </c>
      <c r="BH208" s="143">
        <f>IF(N208="sníž. přenesená",J208,0)</f>
        <v>0</v>
      </c>
      <c r="BI208" s="143">
        <f>IF(N208="nulová",J208,0)</f>
        <v>0</v>
      </c>
      <c r="BJ208" s="17" t="s">
        <v>80</v>
      </c>
      <c r="BK208" s="143">
        <f>ROUND(I208*H208,2)</f>
        <v>0</v>
      </c>
      <c r="BL208" s="17" t="s">
        <v>153</v>
      </c>
      <c r="BM208" s="142" t="s">
        <v>271</v>
      </c>
    </row>
    <row r="209" spans="2:65" s="1" customFormat="1" ht="11.25">
      <c r="B209" s="32"/>
      <c r="D209" s="144" t="s">
        <v>155</v>
      </c>
      <c r="F209" s="145" t="s">
        <v>272</v>
      </c>
      <c r="I209" s="146"/>
      <c r="L209" s="32"/>
      <c r="M209" s="147"/>
      <c r="T209" s="53"/>
      <c r="AT209" s="17" t="s">
        <v>155</v>
      </c>
      <c r="AU209" s="17" t="s">
        <v>82</v>
      </c>
    </row>
    <row r="210" spans="2:65" s="12" customFormat="1" ht="11.25">
      <c r="B210" s="148"/>
      <c r="D210" s="149" t="s">
        <v>161</v>
      </c>
      <c r="E210" s="150" t="s">
        <v>19</v>
      </c>
      <c r="F210" s="151" t="s">
        <v>210</v>
      </c>
      <c r="H210" s="150" t="s">
        <v>19</v>
      </c>
      <c r="I210" s="152"/>
      <c r="L210" s="148"/>
      <c r="M210" s="153"/>
      <c r="T210" s="154"/>
      <c r="AT210" s="150" t="s">
        <v>161</v>
      </c>
      <c r="AU210" s="150" t="s">
        <v>82</v>
      </c>
      <c r="AV210" s="12" t="s">
        <v>80</v>
      </c>
      <c r="AW210" s="12" t="s">
        <v>33</v>
      </c>
      <c r="AX210" s="12" t="s">
        <v>72</v>
      </c>
      <c r="AY210" s="150" t="s">
        <v>145</v>
      </c>
    </row>
    <row r="211" spans="2:65" s="13" customFormat="1" ht="11.25">
      <c r="B211" s="155"/>
      <c r="D211" s="149" t="s">
        <v>161</v>
      </c>
      <c r="E211" s="156" t="s">
        <v>19</v>
      </c>
      <c r="F211" s="157" t="s">
        <v>273</v>
      </c>
      <c r="H211" s="158">
        <v>81.323999999999998</v>
      </c>
      <c r="I211" s="159"/>
      <c r="L211" s="155"/>
      <c r="M211" s="160"/>
      <c r="T211" s="161"/>
      <c r="AT211" s="156" t="s">
        <v>161</v>
      </c>
      <c r="AU211" s="156" t="s">
        <v>82</v>
      </c>
      <c r="AV211" s="13" t="s">
        <v>82</v>
      </c>
      <c r="AW211" s="13" t="s">
        <v>33</v>
      </c>
      <c r="AX211" s="13" t="s">
        <v>80</v>
      </c>
      <c r="AY211" s="156" t="s">
        <v>145</v>
      </c>
    </row>
    <row r="212" spans="2:65" s="1" customFormat="1" ht="16.5" customHeight="1">
      <c r="B212" s="32"/>
      <c r="C212" s="131" t="s">
        <v>165</v>
      </c>
      <c r="D212" s="131" t="s">
        <v>148</v>
      </c>
      <c r="E212" s="132" t="s">
        <v>274</v>
      </c>
      <c r="F212" s="133" t="s">
        <v>275</v>
      </c>
      <c r="G212" s="134" t="s">
        <v>276</v>
      </c>
      <c r="H212" s="135">
        <v>16</v>
      </c>
      <c r="I212" s="136"/>
      <c r="J212" s="137">
        <f>ROUND(I212*H212,2)</f>
        <v>0</v>
      </c>
      <c r="K212" s="133" t="s">
        <v>19</v>
      </c>
      <c r="L212" s="32"/>
      <c r="M212" s="138" t="s">
        <v>19</v>
      </c>
      <c r="N212" s="139" t="s">
        <v>43</v>
      </c>
      <c r="P212" s="140">
        <f>O212*H212</f>
        <v>0</v>
      </c>
      <c r="Q212" s="140">
        <v>0</v>
      </c>
      <c r="R212" s="140">
        <f>Q212*H212</f>
        <v>0</v>
      </c>
      <c r="S212" s="140">
        <v>0</v>
      </c>
      <c r="T212" s="141">
        <f>S212*H212</f>
        <v>0</v>
      </c>
      <c r="AR212" s="142" t="s">
        <v>153</v>
      </c>
      <c r="AT212" s="142" t="s">
        <v>148</v>
      </c>
      <c r="AU212" s="142" t="s">
        <v>82</v>
      </c>
      <c r="AY212" s="17" t="s">
        <v>145</v>
      </c>
      <c r="BE212" s="143">
        <f>IF(N212="základní",J212,0)</f>
        <v>0</v>
      </c>
      <c r="BF212" s="143">
        <f>IF(N212="snížená",J212,0)</f>
        <v>0</v>
      </c>
      <c r="BG212" s="143">
        <f>IF(N212="zákl. přenesená",J212,0)</f>
        <v>0</v>
      </c>
      <c r="BH212" s="143">
        <f>IF(N212="sníž. přenesená",J212,0)</f>
        <v>0</v>
      </c>
      <c r="BI212" s="143">
        <f>IF(N212="nulová",J212,0)</f>
        <v>0</v>
      </c>
      <c r="BJ212" s="17" t="s">
        <v>80</v>
      </c>
      <c r="BK212" s="143">
        <f>ROUND(I212*H212,2)</f>
        <v>0</v>
      </c>
      <c r="BL212" s="17" t="s">
        <v>153</v>
      </c>
      <c r="BM212" s="142" t="s">
        <v>277</v>
      </c>
    </row>
    <row r="213" spans="2:65" s="12" customFormat="1" ht="11.25">
      <c r="B213" s="148"/>
      <c r="D213" s="149" t="s">
        <v>161</v>
      </c>
      <c r="E213" s="150" t="s">
        <v>19</v>
      </c>
      <c r="F213" s="151" t="s">
        <v>278</v>
      </c>
      <c r="H213" s="150" t="s">
        <v>19</v>
      </c>
      <c r="I213" s="152"/>
      <c r="L213" s="148"/>
      <c r="M213" s="153"/>
      <c r="T213" s="154"/>
      <c r="AT213" s="150" t="s">
        <v>161</v>
      </c>
      <c r="AU213" s="150" t="s">
        <v>82</v>
      </c>
      <c r="AV213" s="12" t="s">
        <v>80</v>
      </c>
      <c r="AW213" s="12" t="s">
        <v>33</v>
      </c>
      <c r="AX213" s="12" t="s">
        <v>72</v>
      </c>
      <c r="AY213" s="150" t="s">
        <v>145</v>
      </c>
    </row>
    <row r="214" spans="2:65" s="13" customFormat="1" ht="11.25">
      <c r="B214" s="155"/>
      <c r="D214" s="149" t="s">
        <v>161</v>
      </c>
      <c r="E214" s="156" t="s">
        <v>19</v>
      </c>
      <c r="F214" s="157" t="s">
        <v>8</v>
      </c>
      <c r="H214" s="158">
        <v>12</v>
      </c>
      <c r="I214" s="159"/>
      <c r="L214" s="155"/>
      <c r="M214" s="160"/>
      <c r="T214" s="161"/>
      <c r="AT214" s="156" t="s">
        <v>161</v>
      </c>
      <c r="AU214" s="156" t="s">
        <v>82</v>
      </c>
      <c r="AV214" s="13" t="s">
        <v>82</v>
      </c>
      <c r="AW214" s="13" t="s">
        <v>33</v>
      </c>
      <c r="AX214" s="13" t="s">
        <v>72</v>
      </c>
      <c r="AY214" s="156" t="s">
        <v>145</v>
      </c>
    </row>
    <row r="215" spans="2:65" s="12" customFormat="1" ht="11.25">
      <c r="B215" s="148"/>
      <c r="D215" s="149" t="s">
        <v>161</v>
      </c>
      <c r="E215" s="150" t="s">
        <v>19</v>
      </c>
      <c r="F215" s="151" t="s">
        <v>279</v>
      </c>
      <c r="H215" s="150" t="s">
        <v>19</v>
      </c>
      <c r="I215" s="152"/>
      <c r="L215" s="148"/>
      <c r="M215" s="153"/>
      <c r="T215" s="154"/>
      <c r="AT215" s="150" t="s">
        <v>161</v>
      </c>
      <c r="AU215" s="150" t="s">
        <v>82</v>
      </c>
      <c r="AV215" s="12" t="s">
        <v>80</v>
      </c>
      <c r="AW215" s="12" t="s">
        <v>33</v>
      </c>
      <c r="AX215" s="12" t="s">
        <v>72</v>
      </c>
      <c r="AY215" s="150" t="s">
        <v>145</v>
      </c>
    </row>
    <row r="216" spans="2:65" s="13" customFormat="1" ht="11.25">
      <c r="B216" s="155"/>
      <c r="D216" s="149" t="s">
        <v>161</v>
      </c>
      <c r="E216" s="156" t="s">
        <v>19</v>
      </c>
      <c r="F216" s="157" t="s">
        <v>153</v>
      </c>
      <c r="H216" s="158">
        <v>4</v>
      </c>
      <c r="I216" s="159"/>
      <c r="L216" s="155"/>
      <c r="M216" s="160"/>
      <c r="T216" s="161"/>
      <c r="AT216" s="156" t="s">
        <v>161</v>
      </c>
      <c r="AU216" s="156" t="s">
        <v>82</v>
      </c>
      <c r="AV216" s="13" t="s">
        <v>82</v>
      </c>
      <c r="AW216" s="13" t="s">
        <v>33</v>
      </c>
      <c r="AX216" s="13" t="s">
        <v>72</v>
      </c>
      <c r="AY216" s="156" t="s">
        <v>145</v>
      </c>
    </row>
    <row r="217" spans="2:65" s="14" customFormat="1" ht="11.25">
      <c r="B217" s="162"/>
      <c r="D217" s="149" t="s">
        <v>161</v>
      </c>
      <c r="E217" s="163" t="s">
        <v>19</v>
      </c>
      <c r="F217" s="164" t="s">
        <v>166</v>
      </c>
      <c r="H217" s="165">
        <v>16</v>
      </c>
      <c r="I217" s="166"/>
      <c r="L217" s="162"/>
      <c r="M217" s="167"/>
      <c r="T217" s="168"/>
      <c r="AT217" s="163" t="s">
        <v>161</v>
      </c>
      <c r="AU217" s="163" t="s">
        <v>82</v>
      </c>
      <c r="AV217" s="14" t="s">
        <v>153</v>
      </c>
      <c r="AW217" s="14" t="s">
        <v>33</v>
      </c>
      <c r="AX217" s="14" t="s">
        <v>80</v>
      </c>
      <c r="AY217" s="163" t="s">
        <v>145</v>
      </c>
    </row>
    <row r="218" spans="2:65" s="1" customFormat="1" ht="16.5" customHeight="1">
      <c r="B218" s="32"/>
      <c r="C218" s="131" t="s">
        <v>7</v>
      </c>
      <c r="D218" s="131" t="s">
        <v>148</v>
      </c>
      <c r="E218" s="132" t="s">
        <v>280</v>
      </c>
      <c r="F218" s="133" t="s">
        <v>281</v>
      </c>
      <c r="G218" s="134" t="s">
        <v>276</v>
      </c>
      <c r="H218" s="135">
        <v>5</v>
      </c>
      <c r="I218" s="136"/>
      <c r="J218" s="137">
        <f>ROUND(I218*H218,2)</f>
        <v>0</v>
      </c>
      <c r="K218" s="133" t="s">
        <v>19</v>
      </c>
      <c r="L218" s="32"/>
      <c r="M218" s="138" t="s">
        <v>19</v>
      </c>
      <c r="N218" s="139" t="s">
        <v>43</v>
      </c>
      <c r="P218" s="140">
        <f>O218*H218</f>
        <v>0</v>
      </c>
      <c r="Q218" s="140">
        <v>0</v>
      </c>
      <c r="R218" s="140">
        <f>Q218*H218</f>
        <v>0</v>
      </c>
      <c r="S218" s="140">
        <v>0</v>
      </c>
      <c r="T218" s="141">
        <f>S218*H218</f>
        <v>0</v>
      </c>
      <c r="AR218" s="142" t="s">
        <v>153</v>
      </c>
      <c r="AT218" s="142" t="s">
        <v>148</v>
      </c>
      <c r="AU218" s="142" t="s">
        <v>82</v>
      </c>
      <c r="AY218" s="17" t="s">
        <v>145</v>
      </c>
      <c r="BE218" s="143">
        <f>IF(N218="základní",J218,0)</f>
        <v>0</v>
      </c>
      <c r="BF218" s="143">
        <f>IF(N218="snížená",J218,0)</f>
        <v>0</v>
      </c>
      <c r="BG218" s="143">
        <f>IF(N218="zákl. přenesená",J218,0)</f>
        <v>0</v>
      </c>
      <c r="BH218" s="143">
        <f>IF(N218="sníž. přenesená",J218,0)</f>
        <v>0</v>
      </c>
      <c r="BI218" s="143">
        <f>IF(N218="nulová",J218,0)</f>
        <v>0</v>
      </c>
      <c r="BJ218" s="17" t="s">
        <v>80</v>
      </c>
      <c r="BK218" s="143">
        <f>ROUND(I218*H218,2)</f>
        <v>0</v>
      </c>
      <c r="BL218" s="17" t="s">
        <v>153</v>
      </c>
      <c r="BM218" s="142" t="s">
        <v>282</v>
      </c>
    </row>
    <row r="219" spans="2:65" s="12" customFormat="1" ht="11.25">
      <c r="B219" s="148"/>
      <c r="D219" s="149" t="s">
        <v>161</v>
      </c>
      <c r="E219" s="150" t="s">
        <v>19</v>
      </c>
      <c r="F219" s="151" t="s">
        <v>279</v>
      </c>
      <c r="H219" s="150" t="s">
        <v>19</v>
      </c>
      <c r="I219" s="152"/>
      <c r="L219" s="148"/>
      <c r="M219" s="153"/>
      <c r="T219" s="154"/>
      <c r="AT219" s="150" t="s">
        <v>161</v>
      </c>
      <c r="AU219" s="150" t="s">
        <v>82</v>
      </c>
      <c r="AV219" s="12" t="s">
        <v>80</v>
      </c>
      <c r="AW219" s="12" t="s">
        <v>33</v>
      </c>
      <c r="AX219" s="12" t="s">
        <v>72</v>
      </c>
      <c r="AY219" s="150" t="s">
        <v>145</v>
      </c>
    </row>
    <row r="220" spans="2:65" s="13" customFormat="1" ht="11.25">
      <c r="B220" s="155"/>
      <c r="D220" s="149" t="s">
        <v>161</v>
      </c>
      <c r="E220" s="156" t="s">
        <v>19</v>
      </c>
      <c r="F220" s="157" t="s">
        <v>178</v>
      </c>
      <c r="H220" s="158">
        <v>5</v>
      </c>
      <c r="I220" s="159"/>
      <c r="L220" s="155"/>
      <c r="M220" s="160"/>
      <c r="T220" s="161"/>
      <c r="AT220" s="156" t="s">
        <v>161</v>
      </c>
      <c r="AU220" s="156" t="s">
        <v>82</v>
      </c>
      <c r="AV220" s="13" t="s">
        <v>82</v>
      </c>
      <c r="AW220" s="13" t="s">
        <v>33</v>
      </c>
      <c r="AX220" s="13" t="s">
        <v>80</v>
      </c>
      <c r="AY220" s="156" t="s">
        <v>145</v>
      </c>
    </row>
    <row r="221" spans="2:65" s="1" customFormat="1" ht="16.5" customHeight="1">
      <c r="B221" s="32"/>
      <c r="C221" s="131" t="s">
        <v>283</v>
      </c>
      <c r="D221" s="131" t="s">
        <v>148</v>
      </c>
      <c r="E221" s="132" t="s">
        <v>284</v>
      </c>
      <c r="F221" s="133" t="s">
        <v>285</v>
      </c>
      <c r="G221" s="134" t="s">
        <v>286</v>
      </c>
      <c r="H221" s="135">
        <v>1</v>
      </c>
      <c r="I221" s="136"/>
      <c r="J221" s="137">
        <f>ROUND(I221*H221,2)</f>
        <v>0</v>
      </c>
      <c r="K221" s="133" t="s">
        <v>19</v>
      </c>
      <c r="L221" s="32"/>
      <c r="M221" s="138" t="s">
        <v>19</v>
      </c>
      <c r="N221" s="139" t="s">
        <v>43</v>
      </c>
      <c r="P221" s="140">
        <f>O221*H221</f>
        <v>0</v>
      </c>
      <c r="Q221" s="140">
        <v>0</v>
      </c>
      <c r="R221" s="140">
        <f>Q221*H221</f>
        <v>0</v>
      </c>
      <c r="S221" s="140">
        <v>0</v>
      </c>
      <c r="T221" s="141">
        <f>S221*H221</f>
        <v>0</v>
      </c>
      <c r="AR221" s="142" t="s">
        <v>153</v>
      </c>
      <c r="AT221" s="142" t="s">
        <v>148</v>
      </c>
      <c r="AU221" s="142" t="s">
        <v>82</v>
      </c>
      <c r="AY221" s="17" t="s">
        <v>145</v>
      </c>
      <c r="BE221" s="143">
        <f>IF(N221="základní",J221,0)</f>
        <v>0</v>
      </c>
      <c r="BF221" s="143">
        <f>IF(N221="snížená",J221,0)</f>
        <v>0</v>
      </c>
      <c r="BG221" s="143">
        <f>IF(N221="zákl. přenesená",J221,0)</f>
        <v>0</v>
      </c>
      <c r="BH221" s="143">
        <f>IF(N221="sníž. přenesená",J221,0)</f>
        <v>0</v>
      </c>
      <c r="BI221" s="143">
        <f>IF(N221="nulová",J221,0)</f>
        <v>0</v>
      </c>
      <c r="BJ221" s="17" t="s">
        <v>80</v>
      </c>
      <c r="BK221" s="143">
        <f>ROUND(I221*H221,2)</f>
        <v>0</v>
      </c>
      <c r="BL221" s="17" t="s">
        <v>153</v>
      </c>
      <c r="BM221" s="142" t="s">
        <v>287</v>
      </c>
    </row>
    <row r="222" spans="2:65" s="1" customFormat="1" ht="16.5" customHeight="1">
      <c r="B222" s="32"/>
      <c r="C222" s="131" t="s">
        <v>288</v>
      </c>
      <c r="D222" s="131" t="s">
        <v>148</v>
      </c>
      <c r="E222" s="132" t="s">
        <v>289</v>
      </c>
      <c r="F222" s="133" t="s">
        <v>290</v>
      </c>
      <c r="G222" s="134" t="s">
        <v>151</v>
      </c>
      <c r="H222" s="135">
        <v>195</v>
      </c>
      <c r="I222" s="136"/>
      <c r="J222" s="137">
        <f>ROUND(I222*H222,2)</f>
        <v>0</v>
      </c>
      <c r="K222" s="133" t="s">
        <v>19</v>
      </c>
      <c r="L222" s="32"/>
      <c r="M222" s="138" t="s">
        <v>19</v>
      </c>
      <c r="N222" s="139" t="s">
        <v>43</v>
      </c>
      <c r="P222" s="140">
        <f>O222*H222</f>
        <v>0</v>
      </c>
      <c r="Q222" s="140">
        <v>0</v>
      </c>
      <c r="R222" s="140">
        <f>Q222*H222</f>
        <v>0</v>
      </c>
      <c r="S222" s="140">
        <v>0</v>
      </c>
      <c r="T222" s="141">
        <f>S222*H222</f>
        <v>0</v>
      </c>
      <c r="AR222" s="142" t="s">
        <v>153</v>
      </c>
      <c r="AT222" s="142" t="s">
        <v>148</v>
      </c>
      <c r="AU222" s="142" t="s">
        <v>82</v>
      </c>
      <c r="AY222" s="17" t="s">
        <v>145</v>
      </c>
      <c r="BE222" s="143">
        <f>IF(N222="základní",J222,0)</f>
        <v>0</v>
      </c>
      <c r="BF222" s="143">
        <f>IF(N222="snížená",J222,0)</f>
        <v>0</v>
      </c>
      <c r="BG222" s="143">
        <f>IF(N222="zákl. přenesená",J222,0)</f>
        <v>0</v>
      </c>
      <c r="BH222" s="143">
        <f>IF(N222="sníž. přenesená",J222,0)</f>
        <v>0</v>
      </c>
      <c r="BI222" s="143">
        <f>IF(N222="nulová",J222,0)</f>
        <v>0</v>
      </c>
      <c r="BJ222" s="17" t="s">
        <v>80</v>
      </c>
      <c r="BK222" s="143">
        <f>ROUND(I222*H222,2)</f>
        <v>0</v>
      </c>
      <c r="BL222" s="17" t="s">
        <v>153</v>
      </c>
      <c r="BM222" s="142" t="s">
        <v>291</v>
      </c>
    </row>
    <row r="223" spans="2:65" s="12" customFormat="1" ht="11.25">
      <c r="B223" s="148"/>
      <c r="D223" s="149" t="s">
        <v>161</v>
      </c>
      <c r="E223" s="150" t="s">
        <v>19</v>
      </c>
      <c r="F223" s="151" t="s">
        <v>292</v>
      </c>
      <c r="H223" s="150" t="s">
        <v>19</v>
      </c>
      <c r="I223" s="152"/>
      <c r="L223" s="148"/>
      <c r="M223" s="153"/>
      <c r="T223" s="154"/>
      <c r="AT223" s="150" t="s">
        <v>161</v>
      </c>
      <c r="AU223" s="150" t="s">
        <v>82</v>
      </c>
      <c r="AV223" s="12" t="s">
        <v>80</v>
      </c>
      <c r="AW223" s="12" t="s">
        <v>33</v>
      </c>
      <c r="AX223" s="12" t="s">
        <v>72</v>
      </c>
      <c r="AY223" s="150" t="s">
        <v>145</v>
      </c>
    </row>
    <row r="224" spans="2:65" s="12" customFormat="1" ht="11.25">
      <c r="B224" s="148"/>
      <c r="D224" s="149" t="s">
        <v>161</v>
      </c>
      <c r="E224" s="150" t="s">
        <v>19</v>
      </c>
      <c r="F224" s="151" t="s">
        <v>293</v>
      </c>
      <c r="H224" s="150" t="s">
        <v>19</v>
      </c>
      <c r="I224" s="152"/>
      <c r="L224" s="148"/>
      <c r="M224" s="153"/>
      <c r="T224" s="154"/>
      <c r="AT224" s="150" t="s">
        <v>161</v>
      </c>
      <c r="AU224" s="150" t="s">
        <v>82</v>
      </c>
      <c r="AV224" s="12" t="s">
        <v>80</v>
      </c>
      <c r="AW224" s="12" t="s">
        <v>33</v>
      </c>
      <c r="AX224" s="12" t="s">
        <v>72</v>
      </c>
      <c r="AY224" s="150" t="s">
        <v>145</v>
      </c>
    </row>
    <row r="225" spans="2:65" s="12" customFormat="1" ht="11.25">
      <c r="B225" s="148"/>
      <c r="D225" s="149" t="s">
        <v>161</v>
      </c>
      <c r="E225" s="150" t="s">
        <v>19</v>
      </c>
      <c r="F225" s="151" t="s">
        <v>294</v>
      </c>
      <c r="H225" s="150" t="s">
        <v>19</v>
      </c>
      <c r="I225" s="152"/>
      <c r="L225" s="148"/>
      <c r="M225" s="153"/>
      <c r="T225" s="154"/>
      <c r="AT225" s="150" t="s">
        <v>161</v>
      </c>
      <c r="AU225" s="150" t="s">
        <v>82</v>
      </c>
      <c r="AV225" s="12" t="s">
        <v>80</v>
      </c>
      <c r="AW225" s="12" t="s">
        <v>33</v>
      </c>
      <c r="AX225" s="12" t="s">
        <v>72</v>
      </c>
      <c r="AY225" s="150" t="s">
        <v>145</v>
      </c>
    </row>
    <row r="226" spans="2:65" s="13" customFormat="1" ht="11.25">
      <c r="B226" s="155"/>
      <c r="D226" s="149" t="s">
        <v>161</v>
      </c>
      <c r="E226" s="156" t="s">
        <v>19</v>
      </c>
      <c r="F226" s="157" t="s">
        <v>295</v>
      </c>
      <c r="H226" s="158">
        <v>195</v>
      </c>
      <c r="I226" s="159"/>
      <c r="L226" s="155"/>
      <c r="M226" s="160"/>
      <c r="T226" s="161"/>
      <c r="AT226" s="156" t="s">
        <v>161</v>
      </c>
      <c r="AU226" s="156" t="s">
        <v>82</v>
      </c>
      <c r="AV226" s="13" t="s">
        <v>82</v>
      </c>
      <c r="AW226" s="13" t="s">
        <v>33</v>
      </c>
      <c r="AX226" s="13" t="s">
        <v>80</v>
      </c>
      <c r="AY226" s="156" t="s">
        <v>145</v>
      </c>
    </row>
    <row r="227" spans="2:65" s="1" customFormat="1" ht="16.5" customHeight="1">
      <c r="B227" s="32"/>
      <c r="C227" s="131" t="s">
        <v>296</v>
      </c>
      <c r="D227" s="131" t="s">
        <v>148</v>
      </c>
      <c r="E227" s="132" t="s">
        <v>297</v>
      </c>
      <c r="F227" s="133" t="s">
        <v>298</v>
      </c>
      <c r="G227" s="134" t="s">
        <v>286</v>
      </c>
      <c r="H227" s="135">
        <v>1</v>
      </c>
      <c r="I227" s="136"/>
      <c r="J227" s="137">
        <f>ROUND(I227*H227,2)</f>
        <v>0</v>
      </c>
      <c r="K227" s="133" t="s">
        <v>19</v>
      </c>
      <c r="L227" s="32"/>
      <c r="M227" s="138" t="s">
        <v>19</v>
      </c>
      <c r="N227" s="139" t="s">
        <v>43</v>
      </c>
      <c r="P227" s="140">
        <f>O227*H227</f>
        <v>0</v>
      </c>
      <c r="Q227" s="140">
        <v>0</v>
      </c>
      <c r="R227" s="140">
        <f>Q227*H227</f>
        <v>0</v>
      </c>
      <c r="S227" s="140">
        <v>0</v>
      </c>
      <c r="T227" s="141">
        <f>S227*H227</f>
        <v>0</v>
      </c>
      <c r="AR227" s="142" t="s">
        <v>153</v>
      </c>
      <c r="AT227" s="142" t="s">
        <v>148</v>
      </c>
      <c r="AU227" s="142" t="s">
        <v>82</v>
      </c>
      <c r="AY227" s="17" t="s">
        <v>145</v>
      </c>
      <c r="BE227" s="143">
        <f>IF(N227="základní",J227,0)</f>
        <v>0</v>
      </c>
      <c r="BF227" s="143">
        <f>IF(N227="snížená",J227,0)</f>
        <v>0</v>
      </c>
      <c r="BG227" s="143">
        <f>IF(N227="zákl. přenesená",J227,0)</f>
        <v>0</v>
      </c>
      <c r="BH227" s="143">
        <f>IF(N227="sníž. přenesená",J227,0)</f>
        <v>0</v>
      </c>
      <c r="BI227" s="143">
        <f>IF(N227="nulová",J227,0)</f>
        <v>0</v>
      </c>
      <c r="BJ227" s="17" t="s">
        <v>80</v>
      </c>
      <c r="BK227" s="143">
        <f>ROUND(I227*H227,2)</f>
        <v>0</v>
      </c>
      <c r="BL227" s="17" t="s">
        <v>153</v>
      </c>
      <c r="BM227" s="142" t="s">
        <v>299</v>
      </c>
    </row>
    <row r="228" spans="2:65" s="11" customFormat="1" ht="22.9" customHeight="1">
      <c r="B228" s="119"/>
      <c r="D228" s="120" t="s">
        <v>71</v>
      </c>
      <c r="E228" s="129" t="s">
        <v>300</v>
      </c>
      <c r="F228" s="129" t="s">
        <v>301</v>
      </c>
      <c r="I228" s="122"/>
      <c r="J228" s="130">
        <f>BK228</f>
        <v>0</v>
      </c>
      <c r="L228" s="119"/>
      <c r="M228" s="124"/>
      <c r="P228" s="125">
        <f>SUM(P229:P245)</f>
        <v>0</v>
      </c>
      <c r="R228" s="125">
        <f>SUM(R229:R245)</f>
        <v>0</v>
      </c>
      <c r="T228" s="126">
        <f>SUM(T229:T245)</f>
        <v>0</v>
      </c>
      <c r="AR228" s="120" t="s">
        <v>80</v>
      </c>
      <c r="AT228" s="127" t="s">
        <v>71</v>
      </c>
      <c r="AU228" s="127" t="s">
        <v>80</v>
      </c>
      <c r="AY228" s="120" t="s">
        <v>145</v>
      </c>
      <c r="BK228" s="128">
        <f>SUM(BK229:BK245)</f>
        <v>0</v>
      </c>
    </row>
    <row r="229" spans="2:65" s="1" customFormat="1" ht="24.2" customHeight="1">
      <c r="B229" s="32"/>
      <c r="C229" s="131" t="s">
        <v>302</v>
      </c>
      <c r="D229" s="131" t="s">
        <v>148</v>
      </c>
      <c r="E229" s="132" t="s">
        <v>303</v>
      </c>
      <c r="F229" s="133" t="s">
        <v>304</v>
      </c>
      <c r="G229" s="134" t="s">
        <v>305</v>
      </c>
      <c r="H229" s="135">
        <v>20.998000000000001</v>
      </c>
      <c r="I229" s="136"/>
      <c r="J229" s="137">
        <f>ROUND(I229*H229,2)</f>
        <v>0</v>
      </c>
      <c r="K229" s="133" t="s">
        <v>152</v>
      </c>
      <c r="L229" s="32"/>
      <c r="M229" s="138" t="s">
        <v>19</v>
      </c>
      <c r="N229" s="139" t="s">
        <v>43</v>
      </c>
      <c r="P229" s="140">
        <f>O229*H229</f>
        <v>0</v>
      </c>
      <c r="Q229" s="140">
        <v>0</v>
      </c>
      <c r="R229" s="140">
        <f>Q229*H229</f>
        <v>0</v>
      </c>
      <c r="S229" s="140">
        <v>0</v>
      </c>
      <c r="T229" s="141">
        <f>S229*H229</f>
        <v>0</v>
      </c>
      <c r="AR229" s="142" t="s">
        <v>153</v>
      </c>
      <c r="AT229" s="142" t="s">
        <v>148</v>
      </c>
      <c r="AU229" s="142" t="s">
        <v>82</v>
      </c>
      <c r="AY229" s="17" t="s">
        <v>145</v>
      </c>
      <c r="BE229" s="143">
        <f>IF(N229="základní",J229,0)</f>
        <v>0</v>
      </c>
      <c r="BF229" s="143">
        <f>IF(N229="snížená",J229,0)</f>
        <v>0</v>
      </c>
      <c r="BG229" s="143">
        <f>IF(N229="zákl. přenesená",J229,0)</f>
        <v>0</v>
      </c>
      <c r="BH229" s="143">
        <f>IF(N229="sníž. přenesená",J229,0)</f>
        <v>0</v>
      </c>
      <c r="BI229" s="143">
        <f>IF(N229="nulová",J229,0)</f>
        <v>0</v>
      </c>
      <c r="BJ229" s="17" t="s">
        <v>80</v>
      </c>
      <c r="BK229" s="143">
        <f>ROUND(I229*H229,2)</f>
        <v>0</v>
      </c>
      <c r="BL229" s="17" t="s">
        <v>153</v>
      </c>
      <c r="BM229" s="142" t="s">
        <v>306</v>
      </c>
    </row>
    <row r="230" spans="2:65" s="1" customFormat="1" ht="11.25">
      <c r="B230" s="32"/>
      <c r="D230" s="144" t="s">
        <v>155</v>
      </c>
      <c r="F230" s="145" t="s">
        <v>307</v>
      </c>
      <c r="I230" s="146"/>
      <c r="L230" s="32"/>
      <c r="M230" s="147"/>
      <c r="T230" s="53"/>
      <c r="AT230" s="17" t="s">
        <v>155</v>
      </c>
      <c r="AU230" s="17" t="s">
        <v>82</v>
      </c>
    </row>
    <row r="231" spans="2:65" s="1" customFormat="1" ht="21.75" customHeight="1">
      <c r="B231" s="32"/>
      <c r="C231" s="131" t="s">
        <v>308</v>
      </c>
      <c r="D231" s="131" t="s">
        <v>148</v>
      </c>
      <c r="E231" s="132" t="s">
        <v>309</v>
      </c>
      <c r="F231" s="133" t="s">
        <v>310</v>
      </c>
      <c r="G231" s="134" t="s">
        <v>305</v>
      </c>
      <c r="H231" s="135">
        <v>20.998000000000001</v>
      </c>
      <c r="I231" s="136"/>
      <c r="J231" s="137">
        <f>ROUND(I231*H231,2)</f>
        <v>0</v>
      </c>
      <c r="K231" s="133" t="s">
        <v>152</v>
      </c>
      <c r="L231" s="32"/>
      <c r="M231" s="138" t="s">
        <v>19</v>
      </c>
      <c r="N231" s="139" t="s">
        <v>43</v>
      </c>
      <c r="P231" s="140">
        <f>O231*H231</f>
        <v>0</v>
      </c>
      <c r="Q231" s="140">
        <v>0</v>
      </c>
      <c r="R231" s="140">
        <f>Q231*H231</f>
        <v>0</v>
      </c>
      <c r="S231" s="140">
        <v>0</v>
      </c>
      <c r="T231" s="141">
        <f>S231*H231</f>
        <v>0</v>
      </c>
      <c r="AR231" s="142" t="s">
        <v>153</v>
      </c>
      <c r="AT231" s="142" t="s">
        <v>148</v>
      </c>
      <c r="AU231" s="142" t="s">
        <v>82</v>
      </c>
      <c r="AY231" s="17" t="s">
        <v>145</v>
      </c>
      <c r="BE231" s="143">
        <f>IF(N231="základní",J231,0)</f>
        <v>0</v>
      </c>
      <c r="BF231" s="143">
        <f>IF(N231="snížená",J231,0)</f>
        <v>0</v>
      </c>
      <c r="BG231" s="143">
        <f>IF(N231="zákl. přenesená",J231,0)</f>
        <v>0</v>
      </c>
      <c r="BH231" s="143">
        <f>IF(N231="sníž. přenesená",J231,0)</f>
        <v>0</v>
      </c>
      <c r="BI231" s="143">
        <f>IF(N231="nulová",J231,0)</f>
        <v>0</v>
      </c>
      <c r="BJ231" s="17" t="s">
        <v>80</v>
      </c>
      <c r="BK231" s="143">
        <f>ROUND(I231*H231,2)</f>
        <v>0</v>
      </c>
      <c r="BL231" s="17" t="s">
        <v>153</v>
      </c>
      <c r="BM231" s="142" t="s">
        <v>311</v>
      </c>
    </row>
    <row r="232" spans="2:65" s="1" customFormat="1" ht="11.25">
      <c r="B232" s="32"/>
      <c r="D232" s="144" t="s">
        <v>155</v>
      </c>
      <c r="F232" s="145" t="s">
        <v>312</v>
      </c>
      <c r="I232" s="146"/>
      <c r="L232" s="32"/>
      <c r="M232" s="147"/>
      <c r="T232" s="53"/>
      <c r="AT232" s="17" t="s">
        <v>155</v>
      </c>
      <c r="AU232" s="17" t="s">
        <v>82</v>
      </c>
    </row>
    <row r="233" spans="2:65" s="1" customFormat="1" ht="24.2" customHeight="1">
      <c r="B233" s="32"/>
      <c r="C233" s="131" t="s">
        <v>313</v>
      </c>
      <c r="D233" s="131" t="s">
        <v>148</v>
      </c>
      <c r="E233" s="132" t="s">
        <v>314</v>
      </c>
      <c r="F233" s="133" t="s">
        <v>315</v>
      </c>
      <c r="G233" s="134" t="s">
        <v>305</v>
      </c>
      <c r="H233" s="135">
        <v>713.93200000000002</v>
      </c>
      <c r="I233" s="136"/>
      <c r="J233" s="137">
        <f>ROUND(I233*H233,2)</f>
        <v>0</v>
      </c>
      <c r="K233" s="133" t="s">
        <v>152</v>
      </c>
      <c r="L233" s="32"/>
      <c r="M233" s="138" t="s">
        <v>19</v>
      </c>
      <c r="N233" s="139" t="s">
        <v>43</v>
      </c>
      <c r="P233" s="140">
        <f>O233*H233</f>
        <v>0</v>
      </c>
      <c r="Q233" s="140">
        <v>0</v>
      </c>
      <c r="R233" s="140">
        <f>Q233*H233</f>
        <v>0</v>
      </c>
      <c r="S233" s="140">
        <v>0</v>
      </c>
      <c r="T233" s="141">
        <f>S233*H233</f>
        <v>0</v>
      </c>
      <c r="AR233" s="142" t="s">
        <v>153</v>
      </c>
      <c r="AT233" s="142" t="s">
        <v>148</v>
      </c>
      <c r="AU233" s="142" t="s">
        <v>82</v>
      </c>
      <c r="AY233" s="17" t="s">
        <v>145</v>
      </c>
      <c r="BE233" s="143">
        <f>IF(N233="základní",J233,0)</f>
        <v>0</v>
      </c>
      <c r="BF233" s="143">
        <f>IF(N233="snížená",J233,0)</f>
        <v>0</v>
      </c>
      <c r="BG233" s="143">
        <f>IF(N233="zákl. přenesená",J233,0)</f>
        <v>0</v>
      </c>
      <c r="BH233" s="143">
        <f>IF(N233="sníž. přenesená",J233,0)</f>
        <v>0</v>
      </c>
      <c r="BI233" s="143">
        <f>IF(N233="nulová",J233,0)</f>
        <v>0</v>
      </c>
      <c r="BJ233" s="17" t="s">
        <v>80</v>
      </c>
      <c r="BK233" s="143">
        <f>ROUND(I233*H233,2)</f>
        <v>0</v>
      </c>
      <c r="BL233" s="17" t="s">
        <v>153</v>
      </c>
      <c r="BM233" s="142" t="s">
        <v>316</v>
      </c>
    </row>
    <row r="234" spans="2:65" s="1" customFormat="1" ht="11.25">
      <c r="B234" s="32"/>
      <c r="D234" s="144" t="s">
        <v>155</v>
      </c>
      <c r="F234" s="145" t="s">
        <v>317</v>
      </c>
      <c r="I234" s="146"/>
      <c r="L234" s="32"/>
      <c r="M234" s="147"/>
      <c r="T234" s="53"/>
      <c r="AT234" s="17" t="s">
        <v>155</v>
      </c>
      <c r="AU234" s="17" t="s">
        <v>82</v>
      </c>
    </row>
    <row r="235" spans="2:65" s="13" customFormat="1" ht="11.25">
      <c r="B235" s="155"/>
      <c r="D235" s="149" t="s">
        <v>161</v>
      </c>
      <c r="E235" s="156" t="s">
        <v>19</v>
      </c>
      <c r="F235" s="157" t="s">
        <v>318</v>
      </c>
      <c r="H235" s="158">
        <v>713.93200000000002</v>
      </c>
      <c r="I235" s="159"/>
      <c r="L235" s="155"/>
      <c r="M235" s="160"/>
      <c r="T235" s="161"/>
      <c r="AT235" s="156" t="s">
        <v>161</v>
      </c>
      <c r="AU235" s="156" t="s">
        <v>82</v>
      </c>
      <c r="AV235" s="13" t="s">
        <v>82</v>
      </c>
      <c r="AW235" s="13" t="s">
        <v>33</v>
      </c>
      <c r="AX235" s="13" t="s">
        <v>80</v>
      </c>
      <c r="AY235" s="156" t="s">
        <v>145</v>
      </c>
    </row>
    <row r="236" spans="2:65" s="1" customFormat="1" ht="24.2" customHeight="1">
      <c r="B236" s="32"/>
      <c r="C236" s="131" t="s">
        <v>319</v>
      </c>
      <c r="D236" s="131" t="s">
        <v>148</v>
      </c>
      <c r="E236" s="132" t="s">
        <v>320</v>
      </c>
      <c r="F236" s="133" t="s">
        <v>321</v>
      </c>
      <c r="G236" s="134" t="s">
        <v>305</v>
      </c>
      <c r="H236" s="135">
        <v>1.8240000000000001</v>
      </c>
      <c r="I236" s="136"/>
      <c r="J236" s="137">
        <f>ROUND(I236*H236,2)</f>
        <v>0</v>
      </c>
      <c r="K236" s="133" t="s">
        <v>152</v>
      </c>
      <c r="L236" s="32"/>
      <c r="M236" s="138" t="s">
        <v>19</v>
      </c>
      <c r="N236" s="139" t="s">
        <v>43</v>
      </c>
      <c r="P236" s="140">
        <f>O236*H236</f>
        <v>0</v>
      </c>
      <c r="Q236" s="140">
        <v>0</v>
      </c>
      <c r="R236" s="140">
        <f>Q236*H236</f>
        <v>0</v>
      </c>
      <c r="S236" s="140">
        <v>0</v>
      </c>
      <c r="T236" s="141">
        <f>S236*H236</f>
        <v>0</v>
      </c>
      <c r="AR236" s="142" t="s">
        <v>153</v>
      </c>
      <c r="AT236" s="142" t="s">
        <v>148</v>
      </c>
      <c r="AU236" s="142" t="s">
        <v>82</v>
      </c>
      <c r="AY236" s="17" t="s">
        <v>145</v>
      </c>
      <c r="BE236" s="143">
        <f>IF(N236="základní",J236,0)</f>
        <v>0</v>
      </c>
      <c r="BF236" s="143">
        <f>IF(N236="snížená",J236,0)</f>
        <v>0</v>
      </c>
      <c r="BG236" s="143">
        <f>IF(N236="zákl. přenesená",J236,0)</f>
        <v>0</v>
      </c>
      <c r="BH236" s="143">
        <f>IF(N236="sníž. přenesená",J236,0)</f>
        <v>0</v>
      </c>
      <c r="BI236" s="143">
        <f>IF(N236="nulová",J236,0)</f>
        <v>0</v>
      </c>
      <c r="BJ236" s="17" t="s">
        <v>80</v>
      </c>
      <c r="BK236" s="143">
        <f>ROUND(I236*H236,2)</f>
        <v>0</v>
      </c>
      <c r="BL236" s="17" t="s">
        <v>153</v>
      </c>
      <c r="BM236" s="142" t="s">
        <v>322</v>
      </c>
    </row>
    <row r="237" spans="2:65" s="1" customFormat="1" ht="11.25">
      <c r="B237" s="32"/>
      <c r="D237" s="144" t="s">
        <v>155</v>
      </c>
      <c r="F237" s="145" t="s">
        <v>323</v>
      </c>
      <c r="I237" s="146"/>
      <c r="L237" s="32"/>
      <c r="M237" s="147"/>
      <c r="T237" s="53"/>
      <c r="AT237" s="17" t="s">
        <v>155</v>
      </c>
      <c r="AU237" s="17" t="s">
        <v>82</v>
      </c>
    </row>
    <row r="238" spans="2:65" s="13" customFormat="1" ht="11.25">
      <c r="B238" s="155"/>
      <c r="D238" s="149" t="s">
        <v>161</v>
      </c>
      <c r="E238" s="156" t="s">
        <v>19</v>
      </c>
      <c r="F238" s="157" t="s">
        <v>324</v>
      </c>
      <c r="H238" s="158">
        <v>1.8240000000000001</v>
      </c>
      <c r="I238" s="159"/>
      <c r="L238" s="155"/>
      <c r="M238" s="160"/>
      <c r="T238" s="161"/>
      <c r="AT238" s="156" t="s">
        <v>161</v>
      </c>
      <c r="AU238" s="156" t="s">
        <v>82</v>
      </c>
      <c r="AV238" s="13" t="s">
        <v>82</v>
      </c>
      <c r="AW238" s="13" t="s">
        <v>33</v>
      </c>
      <c r="AX238" s="13" t="s">
        <v>80</v>
      </c>
      <c r="AY238" s="156" t="s">
        <v>145</v>
      </c>
    </row>
    <row r="239" spans="2:65" s="1" customFormat="1" ht="24.2" customHeight="1">
      <c r="B239" s="32"/>
      <c r="C239" s="131" t="s">
        <v>325</v>
      </c>
      <c r="D239" s="131" t="s">
        <v>148</v>
      </c>
      <c r="E239" s="132" t="s">
        <v>326</v>
      </c>
      <c r="F239" s="133" t="s">
        <v>327</v>
      </c>
      <c r="G239" s="134" t="s">
        <v>305</v>
      </c>
      <c r="H239" s="135">
        <v>6.8449999999999998</v>
      </c>
      <c r="I239" s="136"/>
      <c r="J239" s="137">
        <f>ROUND(I239*H239,2)</f>
        <v>0</v>
      </c>
      <c r="K239" s="133" t="s">
        <v>152</v>
      </c>
      <c r="L239" s="32"/>
      <c r="M239" s="138" t="s">
        <v>19</v>
      </c>
      <c r="N239" s="139" t="s">
        <v>43</v>
      </c>
      <c r="P239" s="140">
        <f>O239*H239</f>
        <v>0</v>
      </c>
      <c r="Q239" s="140">
        <v>0</v>
      </c>
      <c r="R239" s="140">
        <f>Q239*H239</f>
        <v>0</v>
      </c>
      <c r="S239" s="140">
        <v>0</v>
      </c>
      <c r="T239" s="141">
        <f>S239*H239</f>
        <v>0</v>
      </c>
      <c r="AR239" s="142" t="s">
        <v>153</v>
      </c>
      <c r="AT239" s="142" t="s">
        <v>148</v>
      </c>
      <c r="AU239" s="142" t="s">
        <v>82</v>
      </c>
      <c r="AY239" s="17" t="s">
        <v>145</v>
      </c>
      <c r="BE239" s="143">
        <f>IF(N239="základní",J239,0)</f>
        <v>0</v>
      </c>
      <c r="BF239" s="143">
        <f>IF(N239="snížená",J239,0)</f>
        <v>0</v>
      </c>
      <c r="BG239" s="143">
        <f>IF(N239="zákl. přenesená",J239,0)</f>
        <v>0</v>
      </c>
      <c r="BH239" s="143">
        <f>IF(N239="sníž. přenesená",J239,0)</f>
        <v>0</v>
      </c>
      <c r="BI239" s="143">
        <f>IF(N239="nulová",J239,0)</f>
        <v>0</v>
      </c>
      <c r="BJ239" s="17" t="s">
        <v>80</v>
      </c>
      <c r="BK239" s="143">
        <f>ROUND(I239*H239,2)</f>
        <v>0</v>
      </c>
      <c r="BL239" s="17" t="s">
        <v>153</v>
      </c>
      <c r="BM239" s="142" t="s">
        <v>328</v>
      </c>
    </row>
    <row r="240" spans="2:65" s="1" customFormat="1" ht="11.25">
      <c r="B240" s="32"/>
      <c r="D240" s="144" t="s">
        <v>155</v>
      </c>
      <c r="F240" s="145" t="s">
        <v>329</v>
      </c>
      <c r="I240" s="146"/>
      <c r="L240" s="32"/>
      <c r="M240" s="147"/>
      <c r="T240" s="53"/>
      <c r="AT240" s="17" t="s">
        <v>155</v>
      </c>
      <c r="AU240" s="17" t="s">
        <v>82</v>
      </c>
    </row>
    <row r="241" spans="2:65" s="13" customFormat="1" ht="11.25">
      <c r="B241" s="155"/>
      <c r="D241" s="149" t="s">
        <v>161</v>
      </c>
      <c r="E241" s="156" t="s">
        <v>19</v>
      </c>
      <c r="F241" s="157" t="s">
        <v>330</v>
      </c>
      <c r="H241" s="158">
        <v>6.8449999999999998</v>
      </c>
      <c r="I241" s="159"/>
      <c r="L241" s="155"/>
      <c r="M241" s="160"/>
      <c r="T241" s="161"/>
      <c r="AT241" s="156" t="s">
        <v>161</v>
      </c>
      <c r="AU241" s="156" t="s">
        <v>82</v>
      </c>
      <c r="AV241" s="13" t="s">
        <v>82</v>
      </c>
      <c r="AW241" s="13" t="s">
        <v>33</v>
      </c>
      <c r="AX241" s="13" t="s">
        <v>80</v>
      </c>
      <c r="AY241" s="156" t="s">
        <v>145</v>
      </c>
    </row>
    <row r="242" spans="2:65" s="1" customFormat="1" ht="24.2" customHeight="1">
      <c r="B242" s="32"/>
      <c r="C242" s="131" t="s">
        <v>331</v>
      </c>
      <c r="D242" s="131" t="s">
        <v>148</v>
      </c>
      <c r="E242" s="132" t="s">
        <v>332</v>
      </c>
      <c r="F242" s="133" t="s">
        <v>333</v>
      </c>
      <c r="G242" s="134" t="s">
        <v>305</v>
      </c>
      <c r="H242" s="135">
        <v>11.532999999999999</v>
      </c>
      <c r="I242" s="136"/>
      <c r="J242" s="137">
        <f>ROUND(I242*H242,2)</f>
        <v>0</v>
      </c>
      <c r="K242" s="133" t="s">
        <v>152</v>
      </c>
      <c r="L242" s="32"/>
      <c r="M242" s="138" t="s">
        <v>19</v>
      </c>
      <c r="N242" s="139" t="s">
        <v>43</v>
      </c>
      <c r="P242" s="140">
        <f>O242*H242</f>
        <v>0</v>
      </c>
      <c r="Q242" s="140">
        <v>0</v>
      </c>
      <c r="R242" s="140">
        <f>Q242*H242</f>
        <v>0</v>
      </c>
      <c r="S242" s="140">
        <v>0</v>
      </c>
      <c r="T242" s="141">
        <f>S242*H242</f>
        <v>0</v>
      </c>
      <c r="AR242" s="142" t="s">
        <v>153</v>
      </c>
      <c r="AT242" s="142" t="s">
        <v>148</v>
      </c>
      <c r="AU242" s="142" t="s">
        <v>82</v>
      </c>
      <c r="AY242" s="17" t="s">
        <v>145</v>
      </c>
      <c r="BE242" s="143">
        <f>IF(N242="základní",J242,0)</f>
        <v>0</v>
      </c>
      <c r="BF242" s="143">
        <f>IF(N242="snížená",J242,0)</f>
        <v>0</v>
      </c>
      <c r="BG242" s="143">
        <f>IF(N242="zákl. přenesená",J242,0)</f>
        <v>0</v>
      </c>
      <c r="BH242" s="143">
        <f>IF(N242="sníž. přenesená",J242,0)</f>
        <v>0</v>
      </c>
      <c r="BI242" s="143">
        <f>IF(N242="nulová",J242,0)</f>
        <v>0</v>
      </c>
      <c r="BJ242" s="17" t="s">
        <v>80</v>
      </c>
      <c r="BK242" s="143">
        <f>ROUND(I242*H242,2)</f>
        <v>0</v>
      </c>
      <c r="BL242" s="17" t="s">
        <v>153</v>
      </c>
      <c r="BM242" s="142" t="s">
        <v>334</v>
      </c>
    </row>
    <row r="243" spans="2:65" s="1" customFormat="1" ht="11.25">
      <c r="B243" s="32"/>
      <c r="D243" s="144" t="s">
        <v>155</v>
      </c>
      <c r="F243" s="145" t="s">
        <v>335</v>
      </c>
      <c r="I243" s="146"/>
      <c r="L243" s="32"/>
      <c r="M243" s="147"/>
      <c r="T243" s="53"/>
      <c r="AT243" s="17" t="s">
        <v>155</v>
      </c>
      <c r="AU243" s="17" t="s">
        <v>82</v>
      </c>
    </row>
    <row r="244" spans="2:65" s="1" customFormat="1" ht="24.2" customHeight="1">
      <c r="B244" s="32"/>
      <c r="C244" s="131" t="s">
        <v>336</v>
      </c>
      <c r="D244" s="131" t="s">
        <v>148</v>
      </c>
      <c r="E244" s="132" t="s">
        <v>337</v>
      </c>
      <c r="F244" s="133" t="s">
        <v>338</v>
      </c>
      <c r="G244" s="134" t="s">
        <v>305</v>
      </c>
      <c r="H244" s="135">
        <v>0.79600000000000004</v>
      </c>
      <c r="I244" s="136"/>
      <c r="J244" s="137">
        <f>ROUND(I244*H244,2)</f>
        <v>0</v>
      </c>
      <c r="K244" s="133" t="s">
        <v>152</v>
      </c>
      <c r="L244" s="32"/>
      <c r="M244" s="138" t="s">
        <v>19</v>
      </c>
      <c r="N244" s="139" t="s">
        <v>43</v>
      </c>
      <c r="P244" s="140">
        <f>O244*H244</f>
        <v>0</v>
      </c>
      <c r="Q244" s="140">
        <v>0</v>
      </c>
      <c r="R244" s="140">
        <f>Q244*H244</f>
        <v>0</v>
      </c>
      <c r="S244" s="140">
        <v>0</v>
      </c>
      <c r="T244" s="141">
        <f>S244*H244</f>
        <v>0</v>
      </c>
      <c r="AR244" s="142" t="s">
        <v>153</v>
      </c>
      <c r="AT244" s="142" t="s">
        <v>148</v>
      </c>
      <c r="AU244" s="142" t="s">
        <v>82</v>
      </c>
      <c r="AY244" s="17" t="s">
        <v>145</v>
      </c>
      <c r="BE244" s="143">
        <f>IF(N244="základní",J244,0)</f>
        <v>0</v>
      </c>
      <c r="BF244" s="143">
        <f>IF(N244="snížená",J244,0)</f>
        <v>0</v>
      </c>
      <c r="BG244" s="143">
        <f>IF(N244="zákl. přenesená",J244,0)</f>
        <v>0</v>
      </c>
      <c r="BH244" s="143">
        <f>IF(N244="sníž. přenesená",J244,0)</f>
        <v>0</v>
      </c>
      <c r="BI244" s="143">
        <f>IF(N244="nulová",J244,0)</f>
        <v>0</v>
      </c>
      <c r="BJ244" s="17" t="s">
        <v>80</v>
      </c>
      <c r="BK244" s="143">
        <f>ROUND(I244*H244,2)</f>
        <v>0</v>
      </c>
      <c r="BL244" s="17" t="s">
        <v>153</v>
      </c>
      <c r="BM244" s="142" t="s">
        <v>339</v>
      </c>
    </row>
    <row r="245" spans="2:65" s="1" customFormat="1" ht="11.25">
      <c r="B245" s="32"/>
      <c r="D245" s="144" t="s">
        <v>155</v>
      </c>
      <c r="F245" s="145" t="s">
        <v>340</v>
      </c>
      <c r="I245" s="146"/>
      <c r="L245" s="32"/>
      <c r="M245" s="147"/>
      <c r="T245" s="53"/>
      <c r="AT245" s="17" t="s">
        <v>155</v>
      </c>
      <c r="AU245" s="17" t="s">
        <v>82</v>
      </c>
    </row>
    <row r="246" spans="2:65" s="11" customFormat="1" ht="22.9" customHeight="1">
      <c r="B246" s="119"/>
      <c r="D246" s="120" t="s">
        <v>71</v>
      </c>
      <c r="E246" s="129" t="s">
        <v>341</v>
      </c>
      <c r="F246" s="129" t="s">
        <v>342</v>
      </c>
      <c r="I246" s="122"/>
      <c r="J246" s="130">
        <f>BK246</f>
        <v>0</v>
      </c>
      <c r="L246" s="119"/>
      <c r="M246" s="124"/>
      <c r="P246" s="125">
        <f>SUM(P247:P248)</f>
        <v>0</v>
      </c>
      <c r="R246" s="125">
        <f>SUM(R247:R248)</f>
        <v>0</v>
      </c>
      <c r="T246" s="126">
        <f>SUM(T247:T248)</f>
        <v>0</v>
      </c>
      <c r="AR246" s="120" t="s">
        <v>80</v>
      </c>
      <c r="AT246" s="127" t="s">
        <v>71</v>
      </c>
      <c r="AU246" s="127" t="s">
        <v>80</v>
      </c>
      <c r="AY246" s="120" t="s">
        <v>145</v>
      </c>
      <c r="BK246" s="128">
        <f>SUM(BK247:BK248)</f>
        <v>0</v>
      </c>
    </row>
    <row r="247" spans="2:65" s="1" customFormat="1" ht="37.9" customHeight="1">
      <c r="B247" s="32"/>
      <c r="C247" s="131" t="s">
        <v>343</v>
      </c>
      <c r="D247" s="131" t="s">
        <v>148</v>
      </c>
      <c r="E247" s="132" t="s">
        <v>344</v>
      </c>
      <c r="F247" s="133" t="s">
        <v>345</v>
      </c>
      <c r="G247" s="134" t="s">
        <v>305</v>
      </c>
      <c r="H247" s="135">
        <v>13.448</v>
      </c>
      <c r="I247" s="136"/>
      <c r="J247" s="137">
        <f>ROUND(I247*H247,2)</f>
        <v>0</v>
      </c>
      <c r="K247" s="133" t="s">
        <v>152</v>
      </c>
      <c r="L247" s="32"/>
      <c r="M247" s="138" t="s">
        <v>19</v>
      </c>
      <c r="N247" s="139" t="s">
        <v>43</v>
      </c>
      <c r="P247" s="140">
        <f>O247*H247</f>
        <v>0</v>
      </c>
      <c r="Q247" s="140">
        <v>0</v>
      </c>
      <c r="R247" s="140">
        <f>Q247*H247</f>
        <v>0</v>
      </c>
      <c r="S247" s="140">
        <v>0</v>
      </c>
      <c r="T247" s="141">
        <f>S247*H247</f>
        <v>0</v>
      </c>
      <c r="AR247" s="142" t="s">
        <v>153</v>
      </c>
      <c r="AT247" s="142" t="s">
        <v>148</v>
      </c>
      <c r="AU247" s="142" t="s">
        <v>82</v>
      </c>
      <c r="AY247" s="17" t="s">
        <v>145</v>
      </c>
      <c r="BE247" s="143">
        <f>IF(N247="základní",J247,0)</f>
        <v>0</v>
      </c>
      <c r="BF247" s="143">
        <f>IF(N247="snížená",J247,0)</f>
        <v>0</v>
      </c>
      <c r="BG247" s="143">
        <f>IF(N247="zákl. přenesená",J247,0)</f>
        <v>0</v>
      </c>
      <c r="BH247" s="143">
        <f>IF(N247="sníž. přenesená",J247,0)</f>
        <v>0</v>
      </c>
      <c r="BI247" s="143">
        <f>IF(N247="nulová",J247,0)</f>
        <v>0</v>
      </c>
      <c r="BJ247" s="17" t="s">
        <v>80</v>
      </c>
      <c r="BK247" s="143">
        <f>ROUND(I247*H247,2)</f>
        <v>0</v>
      </c>
      <c r="BL247" s="17" t="s">
        <v>153</v>
      </c>
      <c r="BM247" s="142" t="s">
        <v>346</v>
      </c>
    </row>
    <row r="248" spans="2:65" s="1" customFormat="1" ht="11.25">
      <c r="B248" s="32"/>
      <c r="D248" s="144" t="s">
        <v>155</v>
      </c>
      <c r="F248" s="145" t="s">
        <v>347</v>
      </c>
      <c r="I248" s="146"/>
      <c r="L248" s="32"/>
      <c r="M248" s="147"/>
      <c r="T248" s="53"/>
      <c r="AT248" s="17" t="s">
        <v>155</v>
      </c>
      <c r="AU248" s="17" t="s">
        <v>82</v>
      </c>
    </row>
    <row r="249" spans="2:65" s="11" customFormat="1" ht="25.9" customHeight="1">
      <c r="B249" s="119"/>
      <c r="D249" s="120" t="s">
        <v>71</v>
      </c>
      <c r="E249" s="121" t="s">
        <v>348</v>
      </c>
      <c r="F249" s="121" t="s">
        <v>349</v>
      </c>
      <c r="I249" s="122"/>
      <c r="J249" s="123">
        <f>BK249</f>
        <v>0</v>
      </c>
      <c r="L249" s="119"/>
      <c r="M249" s="124"/>
      <c r="P249" s="125">
        <f>P250+P281+P296+P327+P363+P380</f>
        <v>0</v>
      </c>
      <c r="R249" s="125">
        <f>R250+R281+R296+R327+R363+R380</f>
        <v>3.2822906507999994</v>
      </c>
      <c r="T249" s="126">
        <f>T250+T281+T296+T327+T363+T380</f>
        <v>1.7438087199999999</v>
      </c>
      <c r="AR249" s="120" t="s">
        <v>82</v>
      </c>
      <c r="AT249" s="127" t="s">
        <v>71</v>
      </c>
      <c r="AU249" s="127" t="s">
        <v>72</v>
      </c>
      <c r="AY249" s="120" t="s">
        <v>145</v>
      </c>
      <c r="BK249" s="128">
        <f>BK250+BK281+BK296+BK327+BK363+BK380</f>
        <v>0</v>
      </c>
    </row>
    <row r="250" spans="2:65" s="11" customFormat="1" ht="22.9" customHeight="1">
      <c r="B250" s="119"/>
      <c r="D250" s="120" t="s">
        <v>71</v>
      </c>
      <c r="E250" s="129" t="s">
        <v>350</v>
      </c>
      <c r="F250" s="129" t="s">
        <v>351</v>
      </c>
      <c r="I250" s="122"/>
      <c r="J250" s="130">
        <f>BK250</f>
        <v>0</v>
      </c>
      <c r="L250" s="119"/>
      <c r="M250" s="124"/>
      <c r="P250" s="125">
        <f>SUM(P251:P280)</f>
        <v>0</v>
      </c>
      <c r="R250" s="125">
        <f>SUM(R251:R280)</f>
        <v>0.50600429000000002</v>
      </c>
      <c r="T250" s="126">
        <f>SUM(T251:T280)</f>
        <v>0.79565271999999998</v>
      </c>
      <c r="AR250" s="120" t="s">
        <v>82</v>
      </c>
      <c r="AT250" s="127" t="s">
        <v>71</v>
      </c>
      <c r="AU250" s="127" t="s">
        <v>80</v>
      </c>
      <c r="AY250" s="120" t="s">
        <v>145</v>
      </c>
      <c r="BK250" s="128">
        <f>SUM(BK251:BK280)</f>
        <v>0</v>
      </c>
    </row>
    <row r="251" spans="2:65" s="1" customFormat="1" ht="24.2" customHeight="1">
      <c r="B251" s="32"/>
      <c r="C251" s="131" t="s">
        <v>352</v>
      </c>
      <c r="D251" s="131" t="s">
        <v>148</v>
      </c>
      <c r="E251" s="132" t="s">
        <v>353</v>
      </c>
      <c r="F251" s="133" t="s">
        <v>354</v>
      </c>
      <c r="G251" s="134" t="s">
        <v>151</v>
      </c>
      <c r="H251" s="135">
        <v>28.25</v>
      </c>
      <c r="I251" s="136"/>
      <c r="J251" s="137">
        <f>ROUND(I251*H251,2)</f>
        <v>0</v>
      </c>
      <c r="K251" s="133" t="s">
        <v>152</v>
      </c>
      <c r="L251" s="32"/>
      <c r="M251" s="138" t="s">
        <v>19</v>
      </c>
      <c r="N251" s="139" t="s">
        <v>43</v>
      </c>
      <c r="P251" s="140">
        <f>O251*H251</f>
        <v>0</v>
      </c>
      <c r="Q251" s="140">
        <v>1.6080000000000001E-2</v>
      </c>
      <c r="R251" s="140">
        <f>Q251*H251</f>
        <v>0.45426</v>
      </c>
      <c r="S251" s="140">
        <v>0</v>
      </c>
      <c r="T251" s="141">
        <f>S251*H251</f>
        <v>0</v>
      </c>
      <c r="AR251" s="142" t="s">
        <v>252</v>
      </c>
      <c r="AT251" s="142" t="s">
        <v>148</v>
      </c>
      <c r="AU251" s="142" t="s">
        <v>82</v>
      </c>
      <c r="AY251" s="17" t="s">
        <v>145</v>
      </c>
      <c r="BE251" s="143">
        <f>IF(N251="základní",J251,0)</f>
        <v>0</v>
      </c>
      <c r="BF251" s="143">
        <f>IF(N251="snížená",J251,0)</f>
        <v>0</v>
      </c>
      <c r="BG251" s="143">
        <f>IF(N251="zákl. přenesená",J251,0)</f>
        <v>0</v>
      </c>
      <c r="BH251" s="143">
        <f>IF(N251="sníž. přenesená",J251,0)</f>
        <v>0</v>
      </c>
      <c r="BI251" s="143">
        <f>IF(N251="nulová",J251,0)</f>
        <v>0</v>
      </c>
      <c r="BJ251" s="17" t="s">
        <v>80</v>
      </c>
      <c r="BK251" s="143">
        <f>ROUND(I251*H251,2)</f>
        <v>0</v>
      </c>
      <c r="BL251" s="17" t="s">
        <v>252</v>
      </c>
      <c r="BM251" s="142" t="s">
        <v>355</v>
      </c>
    </row>
    <row r="252" spans="2:65" s="1" customFormat="1" ht="11.25">
      <c r="B252" s="32"/>
      <c r="D252" s="144" t="s">
        <v>155</v>
      </c>
      <c r="F252" s="145" t="s">
        <v>356</v>
      </c>
      <c r="I252" s="146"/>
      <c r="L252" s="32"/>
      <c r="M252" s="147"/>
      <c r="T252" s="53"/>
      <c r="AT252" s="17" t="s">
        <v>155</v>
      </c>
      <c r="AU252" s="17" t="s">
        <v>82</v>
      </c>
    </row>
    <row r="253" spans="2:65" s="12" customFormat="1" ht="11.25">
      <c r="B253" s="148"/>
      <c r="D253" s="149" t="s">
        <v>161</v>
      </c>
      <c r="E253" s="150" t="s">
        <v>19</v>
      </c>
      <c r="F253" s="151" t="s">
        <v>357</v>
      </c>
      <c r="H253" s="150" t="s">
        <v>19</v>
      </c>
      <c r="I253" s="152"/>
      <c r="L253" s="148"/>
      <c r="M253" s="153"/>
      <c r="T253" s="154"/>
      <c r="AT253" s="150" t="s">
        <v>161</v>
      </c>
      <c r="AU253" s="150" t="s">
        <v>82</v>
      </c>
      <c r="AV253" s="12" t="s">
        <v>80</v>
      </c>
      <c r="AW253" s="12" t="s">
        <v>33</v>
      </c>
      <c r="AX253" s="12" t="s">
        <v>72</v>
      </c>
      <c r="AY253" s="150" t="s">
        <v>145</v>
      </c>
    </row>
    <row r="254" spans="2:65" s="13" customFormat="1" ht="11.25">
      <c r="B254" s="155"/>
      <c r="D254" s="149" t="s">
        <v>161</v>
      </c>
      <c r="E254" s="156" t="s">
        <v>19</v>
      </c>
      <c r="F254" s="157" t="s">
        <v>358</v>
      </c>
      <c r="H254" s="158">
        <v>28.25</v>
      </c>
      <c r="I254" s="159"/>
      <c r="L254" s="155"/>
      <c r="M254" s="160"/>
      <c r="T254" s="161"/>
      <c r="AT254" s="156" t="s">
        <v>161</v>
      </c>
      <c r="AU254" s="156" t="s">
        <v>82</v>
      </c>
      <c r="AV254" s="13" t="s">
        <v>82</v>
      </c>
      <c r="AW254" s="13" t="s">
        <v>33</v>
      </c>
      <c r="AX254" s="13" t="s">
        <v>80</v>
      </c>
      <c r="AY254" s="156" t="s">
        <v>145</v>
      </c>
    </row>
    <row r="255" spans="2:65" s="1" customFormat="1" ht="24.2" customHeight="1">
      <c r="B255" s="32"/>
      <c r="C255" s="131" t="s">
        <v>359</v>
      </c>
      <c r="D255" s="131" t="s">
        <v>148</v>
      </c>
      <c r="E255" s="132" t="s">
        <v>360</v>
      </c>
      <c r="F255" s="133" t="s">
        <v>361</v>
      </c>
      <c r="G255" s="134" t="s">
        <v>151</v>
      </c>
      <c r="H255" s="135">
        <v>28.25</v>
      </c>
      <c r="I255" s="136"/>
      <c r="J255" s="137">
        <f>ROUND(I255*H255,2)</f>
        <v>0</v>
      </c>
      <c r="K255" s="133" t="s">
        <v>152</v>
      </c>
      <c r="L255" s="32"/>
      <c r="M255" s="138" t="s">
        <v>19</v>
      </c>
      <c r="N255" s="139" t="s">
        <v>43</v>
      </c>
      <c r="P255" s="140">
        <f>O255*H255</f>
        <v>0</v>
      </c>
      <c r="Q255" s="140">
        <v>1E-4</v>
      </c>
      <c r="R255" s="140">
        <f>Q255*H255</f>
        <v>2.8250000000000003E-3</v>
      </c>
      <c r="S255" s="140">
        <v>0</v>
      </c>
      <c r="T255" s="141">
        <f>S255*H255</f>
        <v>0</v>
      </c>
      <c r="AR255" s="142" t="s">
        <v>252</v>
      </c>
      <c r="AT255" s="142" t="s">
        <v>148</v>
      </c>
      <c r="AU255" s="142" t="s">
        <v>82</v>
      </c>
      <c r="AY255" s="17" t="s">
        <v>145</v>
      </c>
      <c r="BE255" s="143">
        <f>IF(N255="základní",J255,0)</f>
        <v>0</v>
      </c>
      <c r="BF255" s="143">
        <f>IF(N255="snížená",J255,0)</f>
        <v>0</v>
      </c>
      <c r="BG255" s="143">
        <f>IF(N255="zákl. přenesená",J255,0)</f>
        <v>0</v>
      </c>
      <c r="BH255" s="143">
        <f>IF(N255="sníž. přenesená",J255,0)</f>
        <v>0</v>
      </c>
      <c r="BI255" s="143">
        <f>IF(N255="nulová",J255,0)</f>
        <v>0</v>
      </c>
      <c r="BJ255" s="17" t="s">
        <v>80</v>
      </c>
      <c r="BK255" s="143">
        <f>ROUND(I255*H255,2)</f>
        <v>0</v>
      </c>
      <c r="BL255" s="17" t="s">
        <v>252</v>
      </c>
      <c r="BM255" s="142" t="s">
        <v>362</v>
      </c>
    </row>
    <row r="256" spans="2:65" s="1" customFormat="1" ht="11.25">
      <c r="B256" s="32"/>
      <c r="D256" s="144" t="s">
        <v>155</v>
      </c>
      <c r="F256" s="145" t="s">
        <v>363</v>
      </c>
      <c r="I256" s="146"/>
      <c r="L256" s="32"/>
      <c r="M256" s="147"/>
      <c r="T256" s="53"/>
      <c r="AT256" s="17" t="s">
        <v>155</v>
      </c>
      <c r="AU256" s="17" t="s">
        <v>82</v>
      </c>
    </row>
    <row r="257" spans="2:65" s="1" customFormat="1" ht="24.2" customHeight="1">
      <c r="B257" s="32"/>
      <c r="C257" s="131" t="s">
        <v>192</v>
      </c>
      <c r="D257" s="131" t="s">
        <v>148</v>
      </c>
      <c r="E257" s="132" t="s">
        <v>364</v>
      </c>
      <c r="F257" s="133" t="s">
        <v>365</v>
      </c>
      <c r="G257" s="134" t="s">
        <v>151</v>
      </c>
      <c r="H257" s="135">
        <v>28.25</v>
      </c>
      <c r="I257" s="136"/>
      <c r="J257" s="137">
        <f>ROUND(I257*H257,2)</f>
        <v>0</v>
      </c>
      <c r="K257" s="133" t="s">
        <v>152</v>
      </c>
      <c r="L257" s="32"/>
      <c r="M257" s="138" t="s">
        <v>19</v>
      </c>
      <c r="N257" s="139" t="s">
        <v>43</v>
      </c>
      <c r="P257" s="140">
        <f>O257*H257</f>
        <v>0</v>
      </c>
      <c r="Q257" s="140">
        <v>0</v>
      </c>
      <c r="R257" s="140">
        <f>Q257*H257</f>
        <v>0</v>
      </c>
      <c r="S257" s="140">
        <v>0</v>
      </c>
      <c r="T257" s="141">
        <f>S257*H257</f>
        <v>0</v>
      </c>
      <c r="AR257" s="142" t="s">
        <v>252</v>
      </c>
      <c r="AT257" s="142" t="s">
        <v>148</v>
      </c>
      <c r="AU257" s="142" t="s">
        <v>82</v>
      </c>
      <c r="AY257" s="17" t="s">
        <v>145</v>
      </c>
      <c r="BE257" s="143">
        <f>IF(N257="základní",J257,0)</f>
        <v>0</v>
      </c>
      <c r="BF257" s="143">
        <f>IF(N257="snížená",J257,0)</f>
        <v>0</v>
      </c>
      <c r="BG257" s="143">
        <f>IF(N257="zákl. přenesená",J257,0)</f>
        <v>0</v>
      </c>
      <c r="BH257" s="143">
        <f>IF(N257="sníž. přenesená",J257,0)</f>
        <v>0</v>
      </c>
      <c r="BI257" s="143">
        <f>IF(N257="nulová",J257,0)</f>
        <v>0</v>
      </c>
      <c r="BJ257" s="17" t="s">
        <v>80</v>
      </c>
      <c r="BK257" s="143">
        <f>ROUND(I257*H257,2)</f>
        <v>0</v>
      </c>
      <c r="BL257" s="17" t="s">
        <v>252</v>
      </c>
      <c r="BM257" s="142" t="s">
        <v>366</v>
      </c>
    </row>
    <row r="258" spans="2:65" s="1" customFormat="1" ht="11.25">
      <c r="B258" s="32"/>
      <c r="D258" s="144" t="s">
        <v>155</v>
      </c>
      <c r="F258" s="145" t="s">
        <v>367</v>
      </c>
      <c r="I258" s="146"/>
      <c r="L258" s="32"/>
      <c r="M258" s="147"/>
      <c r="T258" s="53"/>
      <c r="AT258" s="17" t="s">
        <v>155</v>
      </c>
      <c r="AU258" s="17" t="s">
        <v>82</v>
      </c>
    </row>
    <row r="259" spans="2:65" s="1" customFormat="1" ht="16.5" customHeight="1">
      <c r="B259" s="32"/>
      <c r="C259" s="169" t="s">
        <v>368</v>
      </c>
      <c r="D259" s="169" t="s">
        <v>369</v>
      </c>
      <c r="E259" s="170" t="s">
        <v>370</v>
      </c>
      <c r="F259" s="171" t="s">
        <v>371</v>
      </c>
      <c r="G259" s="172" t="s">
        <v>151</v>
      </c>
      <c r="H259" s="173">
        <v>31.739000000000001</v>
      </c>
      <c r="I259" s="174"/>
      <c r="J259" s="175">
        <f>ROUND(I259*H259,2)</f>
        <v>0</v>
      </c>
      <c r="K259" s="171" t="s">
        <v>152</v>
      </c>
      <c r="L259" s="176"/>
      <c r="M259" s="177" t="s">
        <v>19</v>
      </c>
      <c r="N259" s="178" t="s">
        <v>43</v>
      </c>
      <c r="P259" s="140">
        <f>O259*H259</f>
        <v>0</v>
      </c>
      <c r="Q259" s="140">
        <v>1.1E-4</v>
      </c>
      <c r="R259" s="140">
        <f>Q259*H259</f>
        <v>3.4912900000000002E-3</v>
      </c>
      <c r="S259" s="140">
        <v>0</v>
      </c>
      <c r="T259" s="141">
        <f>S259*H259</f>
        <v>0</v>
      </c>
      <c r="AR259" s="142" t="s">
        <v>343</v>
      </c>
      <c r="AT259" s="142" t="s">
        <v>369</v>
      </c>
      <c r="AU259" s="142" t="s">
        <v>82</v>
      </c>
      <c r="AY259" s="17" t="s">
        <v>145</v>
      </c>
      <c r="BE259" s="143">
        <f>IF(N259="základní",J259,0)</f>
        <v>0</v>
      </c>
      <c r="BF259" s="143">
        <f>IF(N259="snížená",J259,0)</f>
        <v>0</v>
      </c>
      <c r="BG259" s="143">
        <f>IF(N259="zákl. přenesená",J259,0)</f>
        <v>0</v>
      </c>
      <c r="BH259" s="143">
        <f>IF(N259="sníž. přenesená",J259,0)</f>
        <v>0</v>
      </c>
      <c r="BI259" s="143">
        <f>IF(N259="nulová",J259,0)</f>
        <v>0</v>
      </c>
      <c r="BJ259" s="17" t="s">
        <v>80</v>
      </c>
      <c r="BK259" s="143">
        <f>ROUND(I259*H259,2)</f>
        <v>0</v>
      </c>
      <c r="BL259" s="17" t="s">
        <v>252</v>
      </c>
      <c r="BM259" s="142" t="s">
        <v>372</v>
      </c>
    </row>
    <row r="260" spans="2:65" s="13" customFormat="1" ht="11.25">
      <c r="B260" s="155"/>
      <c r="D260" s="149" t="s">
        <v>161</v>
      </c>
      <c r="F260" s="157" t="s">
        <v>373</v>
      </c>
      <c r="H260" s="158">
        <v>31.739000000000001</v>
      </c>
      <c r="I260" s="159"/>
      <c r="L260" s="155"/>
      <c r="M260" s="160"/>
      <c r="T260" s="161"/>
      <c r="AT260" s="156" t="s">
        <v>161</v>
      </c>
      <c r="AU260" s="156" t="s">
        <v>82</v>
      </c>
      <c r="AV260" s="13" t="s">
        <v>82</v>
      </c>
      <c r="AW260" s="13" t="s">
        <v>4</v>
      </c>
      <c r="AX260" s="13" t="s">
        <v>80</v>
      </c>
      <c r="AY260" s="156" t="s">
        <v>145</v>
      </c>
    </row>
    <row r="261" spans="2:65" s="1" customFormat="1" ht="16.5" customHeight="1">
      <c r="B261" s="32"/>
      <c r="C261" s="131" t="s">
        <v>374</v>
      </c>
      <c r="D261" s="131" t="s">
        <v>148</v>
      </c>
      <c r="E261" s="132" t="s">
        <v>375</v>
      </c>
      <c r="F261" s="133" t="s">
        <v>376</v>
      </c>
      <c r="G261" s="134" t="s">
        <v>151</v>
      </c>
      <c r="H261" s="135">
        <v>3.9</v>
      </c>
      <c r="I261" s="136"/>
      <c r="J261" s="137">
        <f>ROUND(I261*H261,2)</f>
        <v>0</v>
      </c>
      <c r="K261" s="133" t="s">
        <v>152</v>
      </c>
      <c r="L261" s="32"/>
      <c r="M261" s="138" t="s">
        <v>19</v>
      </c>
      <c r="N261" s="139" t="s">
        <v>43</v>
      </c>
      <c r="P261" s="140">
        <f>O261*H261</f>
        <v>0</v>
      </c>
      <c r="Q261" s="140">
        <v>0</v>
      </c>
      <c r="R261" s="140">
        <f>Q261*H261</f>
        <v>0</v>
      </c>
      <c r="S261" s="140">
        <v>0</v>
      </c>
      <c r="T261" s="141">
        <f>S261*H261</f>
        <v>0</v>
      </c>
      <c r="AR261" s="142" t="s">
        <v>252</v>
      </c>
      <c r="AT261" s="142" t="s">
        <v>148</v>
      </c>
      <c r="AU261" s="142" t="s">
        <v>82</v>
      </c>
      <c r="AY261" s="17" t="s">
        <v>145</v>
      </c>
      <c r="BE261" s="143">
        <f>IF(N261="základní",J261,0)</f>
        <v>0</v>
      </c>
      <c r="BF261" s="143">
        <f>IF(N261="snížená",J261,0)</f>
        <v>0</v>
      </c>
      <c r="BG261" s="143">
        <f>IF(N261="zákl. přenesená",J261,0)</f>
        <v>0</v>
      </c>
      <c r="BH261" s="143">
        <f>IF(N261="sníž. přenesená",J261,0)</f>
        <v>0</v>
      </c>
      <c r="BI261" s="143">
        <f>IF(N261="nulová",J261,0)</f>
        <v>0</v>
      </c>
      <c r="BJ261" s="17" t="s">
        <v>80</v>
      </c>
      <c r="BK261" s="143">
        <f>ROUND(I261*H261,2)</f>
        <v>0</v>
      </c>
      <c r="BL261" s="17" t="s">
        <v>252</v>
      </c>
      <c r="BM261" s="142" t="s">
        <v>377</v>
      </c>
    </row>
    <row r="262" spans="2:65" s="1" customFormat="1" ht="11.25">
      <c r="B262" s="32"/>
      <c r="D262" s="144" t="s">
        <v>155</v>
      </c>
      <c r="F262" s="145" t="s">
        <v>378</v>
      </c>
      <c r="I262" s="146"/>
      <c r="L262" s="32"/>
      <c r="M262" s="147"/>
      <c r="T262" s="53"/>
      <c r="AT262" s="17" t="s">
        <v>155</v>
      </c>
      <c r="AU262" s="17" t="s">
        <v>82</v>
      </c>
    </row>
    <row r="263" spans="2:65" s="12" customFormat="1" ht="11.25">
      <c r="B263" s="148"/>
      <c r="D263" s="149" t="s">
        <v>161</v>
      </c>
      <c r="E263" s="150" t="s">
        <v>19</v>
      </c>
      <c r="F263" s="151" t="s">
        <v>357</v>
      </c>
      <c r="H263" s="150" t="s">
        <v>19</v>
      </c>
      <c r="I263" s="152"/>
      <c r="L263" s="148"/>
      <c r="M263" s="153"/>
      <c r="T263" s="154"/>
      <c r="AT263" s="150" t="s">
        <v>161</v>
      </c>
      <c r="AU263" s="150" t="s">
        <v>82</v>
      </c>
      <c r="AV263" s="12" t="s">
        <v>80</v>
      </c>
      <c r="AW263" s="12" t="s">
        <v>33</v>
      </c>
      <c r="AX263" s="12" t="s">
        <v>72</v>
      </c>
      <c r="AY263" s="150" t="s">
        <v>145</v>
      </c>
    </row>
    <row r="264" spans="2:65" s="13" customFormat="1" ht="11.25">
      <c r="B264" s="155"/>
      <c r="D264" s="149" t="s">
        <v>161</v>
      </c>
      <c r="E264" s="156" t="s">
        <v>19</v>
      </c>
      <c r="F264" s="157" t="s">
        <v>379</v>
      </c>
      <c r="H264" s="158">
        <v>3.9</v>
      </c>
      <c r="I264" s="159"/>
      <c r="L264" s="155"/>
      <c r="M264" s="160"/>
      <c r="T264" s="161"/>
      <c r="AT264" s="156" t="s">
        <v>161</v>
      </c>
      <c r="AU264" s="156" t="s">
        <v>82</v>
      </c>
      <c r="AV264" s="13" t="s">
        <v>82</v>
      </c>
      <c r="AW264" s="13" t="s">
        <v>33</v>
      </c>
      <c r="AX264" s="13" t="s">
        <v>80</v>
      </c>
      <c r="AY264" s="156" t="s">
        <v>145</v>
      </c>
    </row>
    <row r="265" spans="2:65" s="1" customFormat="1" ht="24.2" customHeight="1">
      <c r="B265" s="32"/>
      <c r="C265" s="131" t="s">
        <v>380</v>
      </c>
      <c r="D265" s="131" t="s">
        <v>148</v>
      </c>
      <c r="E265" s="132" t="s">
        <v>381</v>
      </c>
      <c r="F265" s="133" t="s">
        <v>382</v>
      </c>
      <c r="G265" s="134" t="s">
        <v>151</v>
      </c>
      <c r="H265" s="135">
        <v>46.231999999999999</v>
      </c>
      <c r="I265" s="136"/>
      <c r="J265" s="137">
        <f>ROUND(I265*H265,2)</f>
        <v>0</v>
      </c>
      <c r="K265" s="133" t="s">
        <v>152</v>
      </c>
      <c r="L265" s="32"/>
      <c r="M265" s="138" t="s">
        <v>19</v>
      </c>
      <c r="N265" s="139" t="s">
        <v>43</v>
      </c>
      <c r="P265" s="140">
        <f>O265*H265</f>
        <v>0</v>
      </c>
      <c r="Q265" s="140">
        <v>0</v>
      </c>
      <c r="R265" s="140">
        <f>Q265*H265</f>
        <v>0</v>
      </c>
      <c r="S265" s="140">
        <v>1.721E-2</v>
      </c>
      <c r="T265" s="141">
        <f>S265*H265</f>
        <v>0.79565271999999998</v>
      </c>
      <c r="AR265" s="142" t="s">
        <v>252</v>
      </c>
      <c r="AT265" s="142" t="s">
        <v>148</v>
      </c>
      <c r="AU265" s="142" t="s">
        <v>82</v>
      </c>
      <c r="AY265" s="17" t="s">
        <v>145</v>
      </c>
      <c r="BE265" s="143">
        <f>IF(N265="základní",J265,0)</f>
        <v>0</v>
      </c>
      <c r="BF265" s="143">
        <f>IF(N265="snížená",J265,0)</f>
        <v>0</v>
      </c>
      <c r="BG265" s="143">
        <f>IF(N265="zákl. přenesená",J265,0)</f>
        <v>0</v>
      </c>
      <c r="BH265" s="143">
        <f>IF(N265="sníž. přenesená",J265,0)</f>
        <v>0</v>
      </c>
      <c r="BI265" s="143">
        <f>IF(N265="nulová",J265,0)</f>
        <v>0</v>
      </c>
      <c r="BJ265" s="17" t="s">
        <v>80</v>
      </c>
      <c r="BK265" s="143">
        <f>ROUND(I265*H265,2)</f>
        <v>0</v>
      </c>
      <c r="BL265" s="17" t="s">
        <v>252</v>
      </c>
      <c r="BM265" s="142" t="s">
        <v>383</v>
      </c>
    </row>
    <row r="266" spans="2:65" s="1" customFormat="1" ht="11.25">
      <c r="B266" s="32"/>
      <c r="D266" s="144" t="s">
        <v>155</v>
      </c>
      <c r="F266" s="145" t="s">
        <v>384</v>
      </c>
      <c r="I266" s="146"/>
      <c r="L266" s="32"/>
      <c r="M266" s="147"/>
      <c r="T266" s="53"/>
      <c r="AT266" s="17" t="s">
        <v>155</v>
      </c>
      <c r="AU266" s="17" t="s">
        <v>82</v>
      </c>
    </row>
    <row r="267" spans="2:65" s="12" customFormat="1" ht="11.25">
      <c r="B267" s="148"/>
      <c r="D267" s="149" t="s">
        <v>161</v>
      </c>
      <c r="E267" s="150" t="s">
        <v>19</v>
      </c>
      <c r="F267" s="151" t="s">
        <v>385</v>
      </c>
      <c r="H267" s="150" t="s">
        <v>19</v>
      </c>
      <c r="I267" s="152"/>
      <c r="L267" s="148"/>
      <c r="M267" s="153"/>
      <c r="T267" s="154"/>
      <c r="AT267" s="150" t="s">
        <v>161</v>
      </c>
      <c r="AU267" s="150" t="s">
        <v>82</v>
      </c>
      <c r="AV267" s="12" t="s">
        <v>80</v>
      </c>
      <c r="AW267" s="12" t="s">
        <v>33</v>
      </c>
      <c r="AX267" s="12" t="s">
        <v>72</v>
      </c>
      <c r="AY267" s="150" t="s">
        <v>145</v>
      </c>
    </row>
    <row r="268" spans="2:65" s="13" customFormat="1" ht="11.25">
      <c r="B268" s="155"/>
      <c r="D268" s="149" t="s">
        <v>161</v>
      </c>
      <c r="E268" s="156" t="s">
        <v>19</v>
      </c>
      <c r="F268" s="157" t="s">
        <v>386</v>
      </c>
      <c r="H268" s="158">
        <v>1.5820000000000001</v>
      </c>
      <c r="I268" s="159"/>
      <c r="L268" s="155"/>
      <c r="M268" s="160"/>
      <c r="T268" s="161"/>
      <c r="AT268" s="156" t="s">
        <v>161</v>
      </c>
      <c r="AU268" s="156" t="s">
        <v>82</v>
      </c>
      <c r="AV268" s="13" t="s">
        <v>82</v>
      </c>
      <c r="AW268" s="13" t="s">
        <v>33</v>
      </c>
      <c r="AX268" s="13" t="s">
        <v>72</v>
      </c>
      <c r="AY268" s="156" t="s">
        <v>145</v>
      </c>
    </row>
    <row r="269" spans="2:65" s="12" customFormat="1" ht="11.25">
      <c r="B269" s="148"/>
      <c r="D269" s="149" t="s">
        <v>161</v>
      </c>
      <c r="E269" s="150" t="s">
        <v>19</v>
      </c>
      <c r="F269" s="151" t="s">
        <v>387</v>
      </c>
      <c r="H269" s="150" t="s">
        <v>19</v>
      </c>
      <c r="I269" s="152"/>
      <c r="L269" s="148"/>
      <c r="M269" s="153"/>
      <c r="T269" s="154"/>
      <c r="AT269" s="150" t="s">
        <v>161</v>
      </c>
      <c r="AU269" s="150" t="s">
        <v>82</v>
      </c>
      <c r="AV269" s="12" t="s">
        <v>80</v>
      </c>
      <c r="AW269" s="12" t="s">
        <v>33</v>
      </c>
      <c r="AX269" s="12" t="s">
        <v>72</v>
      </c>
      <c r="AY269" s="150" t="s">
        <v>145</v>
      </c>
    </row>
    <row r="270" spans="2:65" s="13" customFormat="1" ht="11.25">
      <c r="B270" s="155"/>
      <c r="D270" s="149" t="s">
        <v>161</v>
      </c>
      <c r="E270" s="156" t="s">
        <v>19</v>
      </c>
      <c r="F270" s="157" t="s">
        <v>388</v>
      </c>
      <c r="H270" s="158">
        <v>16.399999999999999</v>
      </c>
      <c r="I270" s="159"/>
      <c r="L270" s="155"/>
      <c r="M270" s="160"/>
      <c r="T270" s="161"/>
      <c r="AT270" s="156" t="s">
        <v>161</v>
      </c>
      <c r="AU270" s="156" t="s">
        <v>82</v>
      </c>
      <c r="AV270" s="13" t="s">
        <v>82</v>
      </c>
      <c r="AW270" s="13" t="s">
        <v>33</v>
      </c>
      <c r="AX270" s="13" t="s">
        <v>72</v>
      </c>
      <c r="AY270" s="156" t="s">
        <v>145</v>
      </c>
    </row>
    <row r="271" spans="2:65" s="12" customFormat="1" ht="11.25">
      <c r="B271" s="148"/>
      <c r="D271" s="149" t="s">
        <v>161</v>
      </c>
      <c r="E271" s="150" t="s">
        <v>19</v>
      </c>
      <c r="F271" s="151" t="s">
        <v>357</v>
      </c>
      <c r="H271" s="150" t="s">
        <v>19</v>
      </c>
      <c r="I271" s="152"/>
      <c r="L271" s="148"/>
      <c r="M271" s="153"/>
      <c r="T271" s="154"/>
      <c r="AT271" s="150" t="s">
        <v>161</v>
      </c>
      <c r="AU271" s="150" t="s">
        <v>82</v>
      </c>
      <c r="AV271" s="12" t="s">
        <v>80</v>
      </c>
      <c r="AW271" s="12" t="s">
        <v>33</v>
      </c>
      <c r="AX271" s="12" t="s">
        <v>72</v>
      </c>
      <c r="AY271" s="150" t="s">
        <v>145</v>
      </c>
    </row>
    <row r="272" spans="2:65" s="13" customFormat="1" ht="11.25">
      <c r="B272" s="155"/>
      <c r="D272" s="149" t="s">
        <v>161</v>
      </c>
      <c r="E272" s="156" t="s">
        <v>19</v>
      </c>
      <c r="F272" s="157" t="s">
        <v>358</v>
      </c>
      <c r="H272" s="158">
        <v>28.25</v>
      </c>
      <c r="I272" s="159"/>
      <c r="L272" s="155"/>
      <c r="M272" s="160"/>
      <c r="T272" s="161"/>
      <c r="AT272" s="156" t="s">
        <v>161</v>
      </c>
      <c r="AU272" s="156" t="s">
        <v>82</v>
      </c>
      <c r="AV272" s="13" t="s">
        <v>82</v>
      </c>
      <c r="AW272" s="13" t="s">
        <v>33</v>
      </c>
      <c r="AX272" s="13" t="s">
        <v>72</v>
      </c>
      <c r="AY272" s="156" t="s">
        <v>145</v>
      </c>
    </row>
    <row r="273" spans="2:65" s="14" customFormat="1" ht="11.25">
      <c r="B273" s="162"/>
      <c r="D273" s="149" t="s">
        <v>161</v>
      </c>
      <c r="E273" s="163" t="s">
        <v>19</v>
      </c>
      <c r="F273" s="164" t="s">
        <v>166</v>
      </c>
      <c r="H273" s="165">
        <v>46.231999999999999</v>
      </c>
      <c r="I273" s="166"/>
      <c r="L273" s="162"/>
      <c r="M273" s="167"/>
      <c r="T273" s="168"/>
      <c r="AT273" s="163" t="s">
        <v>161</v>
      </c>
      <c r="AU273" s="163" t="s">
        <v>82</v>
      </c>
      <c r="AV273" s="14" t="s">
        <v>153</v>
      </c>
      <c r="AW273" s="14" t="s">
        <v>33</v>
      </c>
      <c r="AX273" s="14" t="s">
        <v>80</v>
      </c>
      <c r="AY273" s="163" t="s">
        <v>145</v>
      </c>
    </row>
    <row r="274" spans="2:65" s="1" customFormat="1" ht="24.2" customHeight="1">
      <c r="B274" s="32"/>
      <c r="C274" s="131" t="s">
        <v>389</v>
      </c>
      <c r="D274" s="131" t="s">
        <v>148</v>
      </c>
      <c r="E274" s="132" t="s">
        <v>390</v>
      </c>
      <c r="F274" s="133" t="s">
        <v>391</v>
      </c>
      <c r="G274" s="134" t="s">
        <v>151</v>
      </c>
      <c r="H274" s="135">
        <v>16.399999999999999</v>
      </c>
      <c r="I274" s="136"/>
      <c r="J274" s="137">
        <f>ROUND(I274*H274,2)</f>
        <v>0</v>
      </c>
      <c r="K274" s="133" t="s">
        <v>152</v>
      </c>
      <c r="L274" s="32"/>
      <c r="M274" s="138" t="s">
        <v>19</v>
      </c>
      <c r="N274" s="139" t="s">
        <v>43</v>
      </c>
      <c r="P274" s="140">
        <f>O274*H274</f>
        <v>0</v>
      </c>
      <c r="Q274" s="140">
        <v>1.17E-3</v>
      </c>
      <c r="R274" s="140">
        <f>Q274*H274</f>
        <v>1.9188E-2</v>
      </c>
      <c r="S274" s="140">
        <v>0</v>
      </c>
      <c r="T274" s="141">
        <f>S274*H274</f>
        <v>0</v>
      </c>
      <c r="AR274" s="142" t="s">
        <v>252</v>
      </c>
      <c r="AT274" s="142" t="s">
        <v>148</v>
      </c>
      <c r="AU274" s="142" t="s">
        <v>82</v>
      </c>
      <c r="AY274" s="17" t="s">
        <v>145</v>
      </c>
      <c r="BE274" s="143">
        <f>IF(N274="základní",J274,0)</f>
        <v>0</v>
      </c>
      <c r="BF274" s="143">
        <f>IF(N274="snížená",J274,0)</f>
        <v>0</v>
      </c>
      <c r="BG274" s="143">
        <f>IF(N274="zákl. přenesená",J274,0)</f>
        <v>0</v>
      </c>
      <c r="BH274" s="143">
        <f>IF(N274="sníž. přenesená",J274,0)</f>
        <v>0</v>
      </c>
      <c r="BI274" s="143">
        <f>IF(N274="nulová",J274,0)</f>
        <v>0</v>
      </c>
      <c r="BJ274" s="17" t="s">
        <v>80</v>
      </c>
      <c r="BK274" s="143">
        <f>ROUND(I274*H274,2)</f>
        <v>0</v>
      </c>
      <c r="BL274" s="17" t="s">
        <v>252</v>
      </c>
      <c r="BM274" s="142" t="s">
        <v>392</v>
      </c>
    </row>
    <row r="275" spans="2:65" s="1" customFormat="1" ht="11.25">
      <c r="B275" s="32"/>
      <c r="D275" s="144" t="s">
        <v>155</v>
      </c>
      <c r="F275" s="145" t="s">
        <v>393</v>
      </c>
      <c r="I275" s="146"/>
      <c r="L275" s="32"/>
      <c r="M275" s="147"/>
      <c r="T275" s="53"/>
      <c r="AT275" s="17" t="s">
        <v>155</v>
      </c>
      <c r="AU275" s="17" t="s">
        <v>82</v>
      </c>
    </row>
    <row r="276" spans="2:65" s="12" customFormat="1" ht="11.25">
      <c r="B276" s="148"/>
      <c r="D276" s="149" t="s">
        <v>161</v>
      </c>
      <c r="E276" s="150" t="s">
        <v>19</v>
      </c>
      <c r="F276" s="151" t="s">
        <v>387</v>
      </c>
      <c r="H276" s="150" t="s">
        <v>19</v>
      </c>
      <c r="I276" s="152"/>
      <c r="L276" s="148"/>
      <c r="M276" s="153"/>
      <c r="T276" s="154"/>
      <c r="AT276" s="150" t="s">
        <v>161</v>
      </c>
      <c r="AU276" s="150" t="s">
        <v>82</v>
      </c>
      <c r="AV276" s="12" t="s">
        <v>80</v>
      </c>
      <c r="AW276" s="12" t="s">
        <v>33</v>
      </c>
      <c r="AX276" s="12" t="s">
        <v>72</v>
      </c>
      <c r="AY276" s="150" t="s">
        <v>145</v>
      </c>
    </row>
    <row r="277" spans="2:65" s="13" customFormat="1" ht="11.25">
      <c r="B277" s="155"/>
      <c r="D277" s="149" t="s">
        <v>161</v>
      </c>
      <c r="E277" s="156" t="s">
        <v>19</v>
      </c>
      <c r="F277" s="157" t="s">
        <v>388</v>
      </c>
      <c r="H277" s="158">
        <v>16.399999999999999</v>
      </c>
      <c r="I277" s="159"/>
      <c r="L277" s="155"/>
      <c r="M277" s="160"/>
      <c r="T277" s="161"/>
      <c r="AT277" s="156" t="s">
        <v>161</v>
      </c>
      <c r="AU277" s="156" t="s">
        <v>82</v>
      </c>
      <c r="AV277" s="13" t="s">
        <v>82</v>
      </c>
      <c r="AW277" s="13" t="s">
        <v>33</v>
      </c>
      <c r="AX277" s="13" t="s">
        <v>80</v>
      </c>
      <c r="AY277" s="156" t="s">
        <v>145</v>
      </c>
    </row>
    <row r="278" spans="2:65" s="1" customFormat="1" ht="24.2" customHeight="1">
      <c r="B278" s="32"/>
      <c r="C278" s="169" t="s">
        <v>394</v>
      </c>
      <c r="D278" s="169" t="s">
        <v>369</v>
      </c>
      <c r="E278" s="170" t="s">
        <v>395</v>
      </c>
      <c r="F278" s="171" t="s">
        <v>396</v>
      </c>
      <c r="G278" s="172" t="s">
        <v>151</v>
      </c>
      <c r="H278" s="173">
        <v>16.399999999999999</v>
      </c>
      <c r="I278" s="174"/>
      <c r="J278" s="175">
        <f>ROUND(I278*H278,2)</f>
        <v>0</v>
      </c>
      <c r="K278" s="171" t="s">
        <v>152</v>
      </c>
      <c r="L278" s="176"/>
      <c r="M278" s="177" t="s">
        <v>19</v>
      </c>
      <c r="N278" s="178" t="s">
        <v>43</v>
      </c>
      <c r="P278" s="140">
        <f>O278*H278</f>
        <v>0</v>
      </c>
      <c r="Q278" s="140">
        <v>1.6000000000000001E-3</v>
      </c>
      <c r="R278" s="140">
        <f>Q278*H278</f>
        <v>2.6239999999999999E-2</v>
      </c>
      <c r="S278" s="140">
        <v>0</v>
      </c>
      <c r="T278" s="141">
        <f>S278*H278</f>
        <v>0</v>
      </c>
      <c r="AR278" s="142" t="s">
        <v>343</v>
      </c>
      <c r="AT278" s="142" t="s">
        <v>369</v>
      </c>
      <c r="AU278" s="142" t="s">
        <v>82</v>
      </c>
      <c r="AY278" s="17" t="s">
        <v>145</v>
      </c>
      <c r="BE278" s="143">
        <f>IF(N278="základní",J278,0)</f>
        <v>0</v>
      </c>
      <c r="BF278" s="143">
        <f>IF(N278="snížená",J278,0)</f>
        <v>0</v>
      </c>
      <c r="BG278" s="143">
        <f>IF(N278="zákl. přenesená",J278,0)</f>
        <v>0</v>
      </c>
      <c r="BH278" s="143">
        <f>IF(N278="sníž. přenesená",J278,0)</f>
        <v>0</v>
      </c>
      <c r="BI278" s="143">
        <f>IF(N278="nulová",J278,0)</f>
        <v>0</v>
      </c>
      <c r="BJ278" s="17" t="s">
        <v>80</v>
      </c>
      <c r="BK278" s="143">
        <f>ROUND(I278*H278,2)</f>
        <v>0</v>
      </c>
      <c r="BL278" s="17" t="s">
        <v>252</v>
      </c>
      <c r="BM278" s="142" t="s">
        <v>397</v>
      </c>
    </row>
    <row r="279" spans="2:65" s="1" customFormat="1" ht="37.9" customHeight="1">
      <c r="B279" s="32"/>
      <c r="C279" s="131" t="s">
        <v>398</v>
      </c>
      <c r="D279" s="131" t="s">
        <v>148</v>
      </c>
      <c r="E279" s="132" t="s">
        <v>399</v>
      </c>
      <c r="F279" s="133" t="s">
        <v>400</v>
      </c>
      <c r="G279" s="134" t="s">
        <v>305</v>
      </c>
      <c r="H279" s="135">
        <v>0.50600000000000001</v>
      </c>
      <c r="I279" s="136"/>
      <c r="J279" s="137">
        <f>ROUND(I279*H279,2)</f>
        <v>0</v>
      </c>
      <c r="K279" s="133" t="s">
        <v>152</v>
      </c>
      <c r="L279" s="32"/>
      <c r="M279" s="138" t="s">
        <v>19</v>
      </c>
      <c r="N279" s="139" t="s">
        <v>43</v>
      </c>
      <c r="P279" s="140">
        <f>O279*H279</f>
        <v>0</v>
      </c>
      <c r="Q279" s="140">
        <v>0</v>
      </c>
      <c r="R279" s="140">
        <f>Q279*H279</f>
        <v>0</v>
      </c>
      <c r="S279" s="140">
        <v>0</v>
      </c>
      <c r="T279" s="141">
        <f>S279*H279</f>
        <v>0</v>
      </c>
      <c r="AR279" s="142" t="s">
        <v>252</v>
      </c>
      <c r="AT279" s="142" t="s">
        <v>148</v>
      </c>
      <c r="AU279" s="142" t="s">
        <v>82</v>
      </c>
      <c r="AY279" s="17" t="s">
        <v>145</v>
      </c>
      <c r="BE279" s="143">
        <f>IF(N279="základní",J279,0)</f>
        <v>0</v>
      </c>
      <c r="BF279" s="143">
        <f>IF(N279="snížená",J279,0)</f>
        <v>0</v>
      </c>
      <c r="BG279" s="143">
        <f>IF(N279="zákl. přenesená",J279,0)</f>
        <v>0</v>
      </c>
      <c r="BH279" s="143">
        <f>IF(N279="sníž. přenesená",J279,0)</f>
        <v>0</v>
      </c>
      <c r="BI279" s="143">
        <f>IF(N279="nulová",J279,0)</f>
        <v>0</v>
      </c>
      <c r="BJ279" s="17" t="s">
        <v>80</v>
      </c>
      <c r="BK279" s="143">
        <f>ROUND(I279*H279,2)</f>
        <v>0</v>
      </c>
      <c r="BL279" s="17" t="s">
        <v>252</v>
      </c>
      <c r="BM279" s="142" t="s">
        <v>401</v>
      </c>
    </row>
    <row r="280" spans="2:65" s="1" customFormat="1" ht="11.25">
      <c r="B280" s="32"/>
      <c r="D280" s="144" t="s">
        <v>155</v>
      </c>
      <c r="F280" s="145" t="s">
        <v>402</v>
      </c>
      <c r="I280" s="146"/>
      <c r="L280" s="32"/>
      <c r="M280" s="147"/>
      <c r="T280" s="53"/>
      <c r="AT280" s="17" t="s">
        <v>155</v>
      </c>
      <c r="AU280" s="17" t="s">
        <v>82</v>
      </c>
    </row>
    <row r="281" spans="2:65" s="11" customFormat="1" ht="22.9" customHeight="1">
      <c r="B281" s="119"/>
      <c r="D281" s="120" t="s">
        <v>71</v>
      </c>
      <c r="E281" s="129" t="s">
        <v>403</v>
      </c>
      <c r="F281" s="129" t="s">
        <v>404</v>
      </c>
      <c r="I281" s="122"/>
      <c r="J281" s="130">
        <f>BK281</f>
        <v>0</v>
      </c>
      <c r="L281" s="119"/>
      <c r="M281" s="124"/>
      <c r="P281" s="125">
        <f>SUM(P282:P295)</f>
        <v>0</v>
      </c>
      <c r="R281" s="125">
        <f>SUM(R282:R295)</f>
        <v>0</v>
      </c>
      <c r="T281" s="126">
        <f>SUM(T282:T295)</f>
        <v>0.94815599999999989</v>
      </c>
      <c r="AR281" s="120" t="s">
        <v>82</v>
      </c>
      <c r="AT281" s="127" t="s">
        <v>71</v>
      </c>
      <c r="AU281" s="127" t="s">
        <v>80</v>
      </c>
      <c r="AY281" s="120" t="s">
        <v>145</v>
      </c>
      <c r="BK281" s="128">
        <f>SUM(BK282:BK295)</f>
        <v>0</v>
      </c>
    </row>
    <row r="282" spans="2:65" s="1" customFormat="1" ht="16.5" customHeight="1">
      <c r="B282" s="32"/>
      <c r="C282" s="131" t="s">
        <v>405</v>
      </c>
      <c r="D282" s="131" t="s">
        <v>148</v>
      </c>
      <c r="E282" s="132" t="s">
        <v>406</v>
      </c>
      <c r="F282" s="133" t="s">
        <v>407</v>
      </c>
      <c r="G282" s="134" t="s">
        <v>151</v>
      </c>
      <c r="H282" s="135">
        <v>29.04</v>
      </c>
      <c r="I282" s="136"/>
      <c r="J282" s="137">
        <f>ROUND(I282*H282,2)</f>
        <v>0</v>
      </c>
      <c r="K282" s="133" t="s">
        <v>152</v>
      </c>
      <c r="L282" s="32"/>
      <c r="M282" s="138" t="s">
        <v>19</v>
      </c>
      <c r="N282" s="139" t="s">
        <v>43</v>
      </c>
      <c r="P282" s="140">
        <f>O282*H282</f>
        <v>0</v>
      </c>
      <c r="Q282" s="140">
        <v>0</v>
      </c>
      <c r="R282" s="140">
        <f>Q282*H282</f>
        <v>0</v>
      </c>
      <c r="S282" s="140">
        <v>2.4649999999999998E-2</v>
      </c>
      <c r="T282" s="141">
        <f>S282*H282</f>
        <v>0.71583599999999992</v>
      </c>
      <c r="AR282" s="142" t="s">
        <v>252</v>
      </c>
      <c r="AT282" s="142" t="s">
        <v>148</v>
      </c>
      <c r="AU282" s="142" t="s">
        <v>82</v>
      </c>
      <c r="AY282" s="17" t="s">
        <v>145</v>
      </c>
      <c r="BE282" s="143">
        <f>IF(N282="základní",J282,0)</f>
        <v>0</v>
      </c>
      <c r="BF282" s="143">
        <f>IF(N282="snížená",J282,0)</f>
        <v>0</v>
      </c>
      <c r="BG282" s="143">
        <f>IF(N282="zákl. přenesená",J282,0)</f>
        <v>0</v>
      </c>
      <c r="BH282" s="143">
        <f>IF(N282="sníž. přenesená",J282,0)</f>
        <v>0</v>
      </c>
      <c r="BI282" s="143">
        <f>IF(N282="nulová",J282,0)</f>
        <v>0</v>
      </c>
      <c r="BJ282" s="17" t="s">
        <v>80</v>
      </c>
      <c r="BK282" s="143">
        <f>ROUND(I282*H282,2)</f>
        <v>0</v>
      </c>
      <c r="BL282" s="17" t="s">
        <v>252</v>
      </c>
      <c r="BM282" s="142" t="s">
        <v>408</v>
      </c>
    </row>
    <row r="283" spans="2:65" s="1" customFormat="1" ht="11.25">
      <c r="B283" s="32"/>
      <c r="D283" s="144" t="s">
        <v>155</v>
      </c>
      <c r="F283" s="145" t="s">
        <v>409</v>
      </c>
      <c r="I283" s="146"/>
      <c r="L283" s="32"/>
      <c r="M283" s="147"/>
      <c r="T283" s="53"/>
      <c r="AT283" s="17" t="s">
        <v>155</v>
      </c>
      <c r="AU283" s="17" t="s">
        <v>82</v>
      </c>
    </row>
    <row r="284" spans="2:65" s="12" customFormat="1" ht="11.25">
      <c r="B284" s="148"/>
      <c r="D284" s="149" t="s">
        <v>161</v>
      </c>
      <c r="E284" s="150" t="s">
        <v>19</v>
      </c>
      <c r="F284" s="151" t="s">
        <v>410</v>
      </c>
      <c r="H284" s="150" t="s">
        <v>19</v>
      </c>
      <c r="I284" s="152"/>
      <c r="L284" s="148"/>
      <c r="M284" s="153"/>
      <c r="T284" s="154"/>
      <c r="AT284" s="150" t="s">
        <v>161</v>
      </c>
      <c r="AU284" s="150" t="s">
        <v>82</v>
      </c>
      <c r="AV284" s="12" t="s">
        <v>80</v>
      </c>
      <c r="AW284" s="12" t="s">
        <v>33</v>
      </c>
      <c r="AX284" s="12" t="s">
        <v>72</v>
      </c>
      <c r="AY284" s="150" t="s">
        <v>145</v>
      </c>
    </row>
    <row r="285" spans="2:65" s="13" customFormat="1" ht="11.25">
      <c r="B285" s="155"/>
      <c r="D285" s="149" t="s">
        <v>161</v>
      </c>
      <c r="E285" s="156" t="s">
        <v>19</v>
      </c>
      <c r="F285" s="157" t="s">
        <v>218</v>
      </c>
      <c r="H285" s="158">
        <v>29.04</v>
      </c>
      <c r="I285" s="159"/>
      <c r="L285" s="155"/>
      <c r="M285" s="160"/>
      <c r="T285" s="161"/>
      <c r="AT285" s="156" t="s">
        <v>161</v>
      </c>
      <c r="AU285" s="156" t="s">
        <v>82</v>
      </c>
      <c r="AV285" s="13" t="s">
        <v>82</v>
      </c>
      <c r="AW285" s="13" t="s">
        <v>33</v>
      </c>
      <c r="AX285" s="13" t="s">
        <v>80</v>
      </c>
      <c r="AY285" s="156" t="s">
        <v>145</v>
      </c>
    </row>
    <row r="286" spans="2:65" s="1" customFormat="1" ht="16.5" customHeight="1">
      <c r="B286" s="32"/>
      <c r="C286" s="131" t="s">
        <v>411</v>
      </c>
      <c r="D286" s="131" t="s">
        <v>148</v>
      </c>
      <c r="E286" s="132" t="s">
        <v>412</v>
      </c>
      <c r="F286" s="133" t="s">
        <v>413</v>
      </c>
      <c r="G286" s="134" t="s">
        <v>151</v>
      </c>
      <c r="H286" s="135">
        <v>29.04</v>
      </c>
      <c r="I286" s="136"/>
      <c r="J286" s="137">
        <f>ROUND(I286*H286,2)</f>
        <v>0</v>
      </c>
      <c r="K286" s="133" t="s">
        <v>152</v>
      </c>
      <c r="L286" s="32"/>
      <c r="M286" s="138" t="s">
        <v>19</v>
      </c>
      <c r="N286" s="139" t="s">
        <v>43</v>
      </c>
      <c r="P286" s="140">
        <f>O286*H286</f>
        <v>0</v>
      </c>
      <c r="Q286" s="140">
        <v>0</v>
      </c>
      <c r="R286" s="140">
        <f>Q286*H286</f>
        <v>0</v>
      </c>
      <c r="S286" s="140">
        <v>8.0000000000000002E-3</v>
      </c>
      <c r="T286" s="141">
        <f>S286*H286</f>
        <v>0.23232</v>
      </c>
      <c r="AR286" s="142" t="s">
        <v>252</v>
      </c>
      <c r="AT286" s="142" t="s">
        <v>148</v>
      </c>
      <c r="AU286" s="142" t="s">
        <v>82</v>
      </c>
      <c r="AY286" s="17" t="s">
        <v>145</v>
      </c>
      <c r="BE286" s="143">
        <f>IF(N286="základní",J286,0)</f>
        <v>0</v>
      </c>
      <c r="BF286" s="143">
        <f>IF(N286="snížená",J286,0)</f>
        <v>0</v>
      </c>
      <c r="BG286" s="143">
        <f>IF(N286="zákl. přenesená",J286,0)</f>
        <v>0</v>
      </c>
      <c r="BH286" s="143">
        <f>IF(N286="sníž. přenesená",J286,0)</f>
        <v>0</v>
      </c>
      <c r="BI286" s="143">
        <f>IF(N286="nulová",J286,0)</f>
        <v>0</v>
      </c>
      <c r="BJ286" s="17" t="s">
        <v>80</v>
      </c>
      <c r="BK286" s="143">
        <f>ROUND(I286*H286,2)</f>
        <v>0</v>
      </c>
      <c r="BL286" s="17" t="s">
        <v>252</v>
      </c>
      <c r="BM286" s="142" t="s">
        <v>414</v>
      </c>
    </row>
    <row r="287" spans="2:65" s="1" customFormat="1" ht="11.25">
      <c r="B287" s="32"/>
      <c r="D287" s="144" t="s">
        <v>155</v>
      </c>
      <c r="F287" s="145" t="s">
        <v>415</v>
      </c>
      <c r="I287" s="146"/>
      <c r="L287" s="32"/>
      <c r="M287" s="147"/>
      <c r="T287" s="53"/>
      <c r="AT287" s="17" t="s">
        <v>155</v>
      </c>
      <c r="AU287" s="17" t="s">
        <v>82</v>
      </c>
    </row>
    <row r="288" spans="2:65" s="1" customFormat="1" ht="24.2" customHeight="1">
      <c r="B288" s="32"/>
      <c r="C288" s="131" t="s">
        <v>416</v>
      </c>
      <c r="D288" s="131" t="s">
        <v>148</v>
      </c>
      <c r="E288" s="132" t="s">
        <v>417</v>
      </c>
      <c r="F288" s="133" t="s">
        <v>418</v>
      </c>
      <c r="G288" s="134" t="s">
        <v>276</v>
      </c>
      <c r="H288" s="135">
        <v>9</v>
      </c>
      <c r="I288" s="136"/>
      <c r="J288" s="137">
        <f t="shared" ref="J288:J294" si="0">ROUND(I288*H288,2)</f>
        <v>0</v>
      </c>
      <c r="K288" s="133" t="s">
        <v>19</v>
      </c>
      <c r="L288" s="32"/>
      <c r="M288" s="138" t="s">
        <v>19</v>
      </c>
      <c r="N288" s="139" t="s">
        <v>43</v>
      </c>
      <c r="P288" s="140">
        <f t="shared" ref="P288:P294" si="1">O288*H288</f>
        <v>0</v>
      </c>
      <c r="Q288" s="140">
        <v>0</v>
      </c>
      <c r="R288" s="140">
        <f t="shared" ref="R288:R294" si="2">Q288*H288</f>
        <v>0</v>
      </c>
      <c r="S288" s="140">
        <v>0</v>
      </c>
      <c r="T288" s="141">
        <f t="shared" ref="T288:T294" si="3">S288*H288</f>
        <v>0</v>
      </c>
      <c r="AR288" s="142" t="s">
        <v>252</v>
      </c>
      <c r="AT288" s="142" t="s">
        <v>148</v>
      </c>
      <c r="AU288" s="142" t="s">
        <v>82</v>
      </c>
      <c r="AY288" s="17" t="s">
        <v>145</v>
      </c>
      <c r="BE288" s="143">
        <f t="shared" ref="BE288:BE294" si="4">IF(N288="základní",J288,0)</f>
        <v>0</v>
      </c>
      <c r="BF288" s="143">
        <f t="shared" ref="BF288:BF294" si="5">IF(N288="snížená",J288,0)</f>
        <v>0</v>
      </c>
      <c r="BG288" s="143">
        <f t="shared" ref="BG288:BG294" si="6">IF(N288="zákl. přenesená",J288,0)</f>
        <v>0</v>
      </c>
      <c r="BH288" s="143">
        <f t="shared" ref="BH288:BH294" si="7">IF(N288="sníž. přenesená",J288,0)</f>
        <v>0</v>
      </c>
      <c r="BI288" s="143">
        <f t="shared" ref="BI288:BI294" si="8">IF(N288="nulová",J288,0)</f>
        <v>0</v>
      </c>
      <c r="BJ288" s="17" t="s">
        <v>80</v>
      </c>
      <c r="BK288" s="143">
        <f t="shared" ref="BK288:BK294" si="9">ROUND(I288*H288,2)</f>
        <v>0</v>
      </c>
      <c r="BL288" s="17" t="s">
        <v>252</v>
      </c>
      <c r="BM288" s="142" t="s">
        <v>419</v>
      </c>
    </row>
    <row r="289" spans="2:65" s="1" customFormat="1" ht="24.2" customHeight="1">
      <c r="B289" s="32"/>
      <c r="C289" s="131" t="s">
        <v>420</v>
      </c>
      <c r="D289" s="131" t="s">
        <v>148</v>
      </c>
      <c r="E289" s="132" t="s">
        <v>421</v>
      </c>
      <c r="F289" s="133" t="s">
        <v>422</v>
      </c>
      <c r="G289" s="134" t="s">
        <v>276</v>
      </c>
      <c r="H289" s="135">
        <v>2</v>
      </c>
      <c r="I289" s="136"/>
      <c r="J289" s="137">
        <f t="shared" si="0"/>
        <v>0</v>
      </c>
      <c r="K289" s="133" t="s">
        <v>19</v>
      </c>
      <c r="L289" s="32"/>
      <c r="M289" s="138" t="s">
        <v>19</v>
      </c>
      <c r="N289" s="139" t="s">
        <v>43</v>
      </c>
      <c r="P289" s="140">
        <f t="shared" si="1"/>
        <v>0</v>
      </c>
      <c r="Q289" s="140">
        <v>0</v>
      </c>
      <c r="R289" s="140">
        <f t="shared" si="2"/>
        <v>0</v>
      </c>
      <c r="S289" s="140">
        <v>0</v>
      </c>
      <c r="T289" s="141">
        <f t="shared" si="3"/>
        <v>0</v>
      </c>
      <c r="AR289" s="142" t="s">
        <v>252</v>
      </c>
      <c r="AT289" s="142" t="s">
        <v>148</v>
      </c>
      <c r="AU289" s="142" t="s">
        <v>82</v>
      </c>
      <c r="AY289" s="17" t="s">
        <v>145</v>
      </c>
      <c r="BE289" s="143">
        <f t="shared" si="4"/>
        <v>0</v>
      </c>
      <c r="BF289" s="143">
        <f t="shared" si="5"/>
        <v>0</v>
      </c>
      <c r="BG289" s="143">
        <f t="shared" si="6"/>
        <v>0</v>
      </c>
      <c r="BH289" s="143">
        <f t="shared" si="7"/>
        <v>0</v>
      </c>
      <c r="BI289" s="143">
        <f t="shared" si="8"/>
        <v>0</v>
      </c>
      <c r="BJ289" s="17" t="s">
        <v>80</v>
      </c>
      <c r="BK289" s="143">
        <f t="shared" si="9"/>
        <v>0</v>
      </c>
      <c r="BL289" s="17" t="s">
        <v>252</v>
      </c>
      <c r="BM289" s="142" t="s">
        <v>423</v>
      </c>
    </row>
    <row r="290" spans="2:65" s="1" customFormat="1" ht="24.2" customHeight="1">
      <c r="B290" s="32"/>
      <c r="C290" s="131" t="s">
        <v>424</v>
      </c>
      <c r="D290" s="131" t="s">
        <v>148</v>
      </c>
      <c r="E290" s="132" t="s">
        <v>425</v>
      </c>
      <c r="F290" s="133" t="s">
        <v>426</v>
      </c>
      <c r="G290" s="134" t="s">
        <v>276</v>
      </c>
      <c r="H290" s="135">
        <v>1</v>
      </c>
      <c r="I290" s="136"/>
      <c r="J290" s="137">
        <f t="shared" si="0"/>
        <v>0</v>
      </c>
      <c r="K290" s="133" t="s">
        <v>19</v>
      </c>
      <c r="L290" s="32"/>
      <c r="M290" s="138" t="s">
        <v>19</v>
      </c>
      <c r="N290" s="139" t="s">
        <v>43</v>
      </c>
      <c r="P290" s="140">
        <f t="shared" si="1"/>
        <v>0</v>
      </c>
      <c r="Q290" s="140">
        <v>0</v>
      </c>
      <c r="R290" s="140">
        <f t="shared" si="2"/>
        <v>0</v>
      </c>
      <c r="S290" s="140">
        <v>0</v>
      </c>
      <c r="T290" s="141">
        <f t="shared" si="3"/>
        <v>0</v>
      </c>
      <c r="AR290" s="142" t="s">
        <v>252</v>
      </c>
      <c r="AT290" s="142" t="s">
        <v>148</v>
      </c>
      <c r="AU290" s="142" t="s">
        <v>82</v>
      </c>
      <c r="AY290" s="17" t="s">
        <v>145</v>
      </c>
      <c r="BE290" s="143">
        <f t="shared" si="4"/>
        <v>0</v>
      </c>
      <c r="BF290" s="143">
        <f t="shared" si="5"/>
        <v>0</v>
      </c>
      <c r="BG290" s="143">
        <f t="shared" si="6"/>
        <v>0</v>
      </c>
      <c r="BH290" s="143">
        <f t="shared" si="7"/>
        <v>0</v>
      </c>
      <c r="BI290" s="143">
        <f t="shared" si="8"/>
        <v>0</v>
      </c>
      <c r="BJ290" s="17" t="s">
        <v>80</v>
      </c>
      <c r="BK290" s="143">
        <f t="shared" si="9"/>
        <v>0</v>
      </c>
      <c r="BL290" s="17" t="s">
        <v>252</v>
      </c>
      <c r="BM290" s="142" t="s">
        <v>427</v>
      </c>
    </row>
    <row r="291" spans="2:65" s="1" customFormat="1" ht="24.2" customHeight="1">
      <c r="B291" s="32"/>
      <c r="C291" s="131" t="s">
        <v>428</v>
      </c>
      <c r="D291" s="131" t="s">
        <v>148</v>
      </c>
      <c r="E291" s="132" t="s">
        <v>429</v>
      </c>
      <c r="F291" s="133" t="s">
        <v>430</v>
      </c>
      <c r="G291" s="134" t="s">
        <v>276</v>
      </c>
      <c r="H291" s="135">
        <v>4</v>
      </c>
      <c r="I291" s="136"/>
      <c r="J291" s="137">
        <f t="shared" si="0"/>
        <v>0</v>
      </c>
      <c r="K291" s="133" t="s">
        <v>19</v>
      </c>
      <c r="L291" s="32"/>
      <c r="M291" s="138" t="s">
        <v>19</v>
      </c>
      <c r="N291" s="139" t="s">
        <v>43</v>
      </c>
      <c r="P291" s="140">
        <f t="shared" si="1"/>
        <v>0</v>
      </c>
      <c r="Q291" s="140">
        <v>0</v>
      </c>
      <c r="R291" s="140">
        <f t="shared" si="2"/>
        <v>0</v>
      </c>
      <c r="S291" s="140">
        <v>0</v>
      </c>
      <c r="T291" s="141">
        <f t="shared" si="3"/>
        <v>0</v>
      </c>
      <c r="AR291" s="142" t="s">
        <v>252</v>
      </c>
      <c r="AT291" s="142" t="s">
        <v>148</v>
      </c>
      <c r="AU291" s="142" t="s">
        <v>82</v>
      </c>
      <c r="AY291" s="17" t="s">
        <v>145</v>
      </c>
      <c r="BE291" s="143">
        <f t="shared" si="4"/>
        <v>0</v>
      </c>
      <c r="BF291" s="143">
        <f t="shared" si="5"/>
        <v>0</v>
      </c>
      <c r="BG291" s="143">
        <f t="shared" si="6"/>
        <v>0</v>
      </c>
      <c r="BH291" s="143">
        <f t="shared" si="7"/>
        <v>0</v>
      </c>
      <c r="BI291" s="143">
        <f t="shared" si="8"/>
        <v>0</v>
      </c>
      <c r="BJ291" s="17" t="s">
        <v>80</v>
      </c>
      <c r="BK291" s="143">
        <f t="shared" si="9"/>
        <v>0</v>
      </c>
      <c r="BL291" s="17" t="s">
        <v>252</v>
      </c>
      <c r="BM291" s="142" t="s">
        <v>431</v>
      </c>
    </row>
    <row r="292" spans="2:65" s="1" customFormat="1" ht="24.2" customHeight="1">
      <c r="B292" s="32"/>
      <c r="C292" s="131" t="s">
        <v>432</v>
      </c>
      <c r="D292" s="131" t="s">
        <v>148</v>
      </c>
      <c r="E292" s="132" t="s">
        <v>433</v>
      </c>
      <c r="F292" s="133" t="s">
        <v>434</v>
      </c>
      <c r="G292" s="134" t="s">
        <v>276</v>
      </c>
      <c r="H292" s="135">
        <v>4</v>
      </c>
      <c r="I292" s="136"/>
      <c r="J292" s="137">
        <f t="shared" si="0"/>
        <v>0</v>
      </c>
      <c r="K292" s="133" t="s">
        <v>19</v>
      </c>
      <c r="L292" s="32"/>
      <c r="M292" s="138" t="s">
        <v>19</v>
      </c>
      <c r="N292" s="139" t="s">
        <v>43</v>
      </c>
      <c r="P292" s="140">
        <f t="shared" si="1"/>
        <v>0</v>
      </c>
      <c r="Q292" s="140">
        <v>0</v>
      </c>
      <c r="R292" s="140">
        <f t="shared" si="2"/>
        <v>0</v>
      </c>
      <c r="S292" s="140">
        <v>0</v>
      </c>
      <c r="T292" s="141">
        <f t="shared" si="3"/>
        <v>0</v>
      </c>
      <c r="AR292" s="142" t="s">
        <v>252</v>
      </c>
      <c r="AT292" s="142" t="s">
        <v>148</v>
      </c>
      <c r="AU292" s="142" t="s">
        <v>82</v>
      </c>
      <c r="AY292" s="17" t="s">
        <v>145</v>
      </c>
      <c r="BE292" s="143">
        <f t="shared" si="4"/>
        <v>0</v>
      </c>
      <c r="BF292" s="143">
        <f t="shared" si="5"/>
        <v>0</v>
      </c>
      <c r="BG292" s="143">
        <f t="shared" si="6"/>
        <v>0</v>
      </c>
      <c r="BH292" s="143">
        <f t="shared" si="7"/>
        <v>0</v>
      </c>
      <c r="BI292" s="143">
        <f t="shared" si="8"/>
        <v>0</v>
      </c>
      <c r="BJ292" s="17" t="s">
        <v>80</v>
      </c>
      <c r="BK292" s="143">
        <f t="shared" si="9"/>
        <v>0</v>
      </c>
      <c r="BL292" s="17" t="s">
        <v>252</v>
      </c>
      <c r="BM292" s="142" t="s">
        <v>435</v>
      </c>
    </row>
    <row r="293" spans="2:65" s="1" customFormat="1" ht="24.2" customHeight="1">
      <c r="B293" s="32"/>
      <c r="C293" s="131" t="s">
        <v>436</v>
      </c>
      <c r="D293" s="131" t="s">
        <v>148</v>
      </c>
      <c r="E293" s="132" t="s">
        <v>437</v>
      </c>
      <c r="F293" s="133" t="s">
        <v>438</v>
      </c>
      <c r="G293" s="134" t="s">
        <v>276</v>
      </c>
      <c r="H293" s="135">
        <v>1</v>
      </c>
      <c r="I293" s="136"/>
      <c r="J293" s="137">
        <f t="shared" si="0"/>
        <v>0</v>
      </c>
      <c r="K293" s="133" t="s">
        <v>19</v>
      </c>
      <c r="L293" s="32"/>
      <c r="M293" s="138" t="s">
        <v>19</v>
      </c>
      <c r="N293" s="139" t="s">
        <v>43</v>
      </c>
      <c r="P293" s="140">
        <f t="shared" si="1"/>
        <v>0</v>
      </c>
      <c r="Q293" s="140">
        <v>0</v>
      </c>
      <c r="R293" s="140">
        <f t="shared" si="2"/>
        <v>0</v>
      </c>
      <c r="S293" s="140">
        <v>0</v>
      </c>
      <c r="T293" s="141">
        <f t="shared" si="3"/>
        <v>0</v>
      </c>
      <c r="AR293" s="142" t="s">
        <v>252</v>
      </c>
      <c r="AT293" s="142" t="s">
        <v>148</v>
      </c>
      <c r="AU293" s="142" t="s">
        <v>82</v>
      </c>
      <c r="AY293" s="17" t="s">
        <v>145</v>
      </c>
      <c r="BE293" s="143">
        <f t="shared" si="4"/>
        <v>0</v>
      </c>
      <c r="BF293" s="143">
        <f t="shared" si="5"/>
        <v>0</v>
      </c>
      <c r="BG293" s="143">
        <f t="shared" si="6"/>
        <v>0</v>
      </c>
      <c r="BH293" s="143">
        <f t="shared" si="7"/>
        <v>0</v>
      </c>
      <c r="BI293" s="143">
        <f t="shared" si="8"/>
        <v>0</v>
      </c>
      <c r="BJ293" s="17" t="s">
        <v>80</v>
      </c>
      <c r="BK293" s="143">
        <f t="shared" si="9"/>
        <v>0</v>
      </c>
      <c r="BL293" s="17" t="s">
        <v>252</v>
      </c>
      <c r="BM293" s="142" t="s">
        <v>439</v>
      </c>
    </row>
    <row r="294" spans="2:65" s="1" customFormat="1" ht="24.2" customHeight="1">
      <c r="B294" s="32"/>
      <c r="C294" s="131" t="s">
        <v>440</v>
      </c>
      <c r="D294" s="131" t="s">
        <v>148</v>
      </c>
      <c r="E294" s="132" t="s">
        <v>441</v>
      </c>
      <c r="F294" s="133" t="s">
        <v>442</v>
      </c>
      <c r="G294" s="134" t="s">
        <v>305</v>
      </c>
      <c r="H294" s="135">
        <v>1.1000000000000001</v>
      </c>
      <c r="I294" s="136"/>
      <c r="J294" s="137">
        <f t="shared" si="0"/>
        <v>0</v>
      </c>
      <c r="K294" s="133" t="s">
        <v>152</v>
      </c>
      <c r="L294" s="32"/>
      <c r="M294" s="138" t="s">
        <v>19</v>
      </c>
      <c r="N294" s="139" t="s">
        <v>43</v>
      </c>
      <c r="P294" s="140">
        <f t="shared" si="1"/>
        <v>0</v>
      </c>
      <c r="Q294" s="140">
        <v>0</v>
      </c>
      <c r="R294" s="140">
        <f t="shared" si="2"/>
        <v>0</v>
      </c>
      <c r="S294" s="140">
        <v>0</v>
      </c>
      <c r="T294" s="141">
        <f t="shared" si="3"/>
        <v>0</v>
      </c>
      <c r="AR294" s="142" t="s">
        <v>252</v>
      </c>
      <c r="AT294" s="142" t="s">
        <v>148</v>
      </c>
      <c r="AU294" s="142" t="s">
        <v>82</v>
      </c>
      <c r="AY294" s="17" t="s">
        <v>145</v>
      </c>
      <c r="BE294" s="143">
        <f t="shared" si="4"/>
        <v>0</v>
      </c>
      <c r="BF294" s="143">
        <f t="shared" si="5"/>
        <v>0</v>
      </c>
      <c r="BG294" s="143">
        <f t="shared" si="6"/>
        <v>0</v>
      </c>
      <c r="BH294" s="143">
        <f t="shared" si="7"/>
        <v>0</v>
      </c>
      <c r="BI294" s="143">
        <f t="shared" si="8"/>
        <v>0</v>
      </c>
      <c r="BJ294" s="17" t="s">
        <v>80</v>
      </c>
      <c r="BK294" s="143">
        <f t="shared" si="9"/>
        <v>0</v>
      </c>
      <c r="BL294" s="17" t="s">
        <v>252</v>
      </c>
      <c r="BM294" s="142" t="s">
        <v>443</v>
      </c>
    </row>
    <row r="295" spans="2:65" s="1" customFormat="1" ht="11.25">
      <c r="B295" s="32"/>
      <c r="D295" s="144" t="s">
        <v>155</v>
      </c>
      <c r="F295" s="145" t="s">
        <v>444</v>
      </c>
      <c r="I295" s="146"/>
      <c r="L295" s="32"/>
      <c r="M295" s="147"/>
      <c r="T295" s="53"/>
      <c r="AT295" s="17" t="s">
        <v>155</v>
      </c>
      <c r="AU295" s="17" t="s">
        <v>82</v>
      </c>
    </row>
    <row r="296" spans="2:65" s="11" customFormat="1" ht="22.9" customHeight="1">
      <c r="B296" s="119"/>
      <c r="D296" s="120" t="s">
        <v>71</v>
      </c>
      <c r="E296" s="129" t="s">
        <v>445</v>
      </c>
      <c r="F296" s="129" t="s">
        <v>446</v>
      </c>
      <c r="I296" s="122"/>
      <c r="J296" s="130">
        <f>BK296</f>
        <v>0</v>
      </c>
      <c r="L296" s="119"/>
      <c r="M296" s="124"/>
      <c r="P296" s="125">
        <f>SUM(P297:P326)</f>
        <v>0</v>
      </c>
      <c r="R296" s="125">
        <f>SUM(R297:R326)</f>
        <v>1.294581</v>
      </c>
      <c r="T296" s="126">
        <f>SUM(T297:T326)</f>
        <v>0</v>
      </c>
      <c r="AR296" s="120" t="s">
        <v>82</v>
      </c>
      <c r="AT296" s="127" t="s">
        <v>71</v>
      </c>
      <c r="AU296" s="127" t="s">
        <v>80</v>
      </c>
      <c r="AY296" s="120" t="s">
        <v>145</v>
      </c>
      <c r="BK296" s="128">
        <f>SUM(BK297:BK326)</f>
        <v>0</v>
      </c>
    </row>
    <row r="297" spans="2:65" s="1" customFormat="1" ht="16.5" customHeight="1">
      <c r="B297" s="32"/>
      <c r="C297" s="131" t="s">
        <v>447</v>
      </c>
      <c r="D297" s="131" t="s">
        <v>148</v>
      </c>
      <c r="E297" s="132" t="s">
        <v>448</v>
      </c>
      <c r="F297" s="133" t="s">
        <v>449</v>
      </c>
      <c r="G297" s="134" t="s">
        <v>151</v>
      </c>
      <c r="H297" s="135">
        <v>39.9</v>
      </c>
      <c r="I297" s="136"/>
      <c r="J297" s="137">
        <f>ROUND(I297*H297,2)</f>
        <v>0</v>
      </c>
      <c r="K297" s="133" t="s">
        <v>152</v>
      </c>
      <c r="L297" s="32"/>
      <c r="M297" s="138" t="s">
        <v>19</v>
      </c>
      <c r="N297" s="139" t="s">
        <v>43</v>
      </c>
      <c r="P297" s="140">
        <f>O297*H297</f>
        <v>0</v>
      </c>
      <c r="Q297" s="140">
        <v>0</v>
      </c>
      <c r="R297" s="140">
        <f>Q297*H297</f>
        <v>0</v>
      </c>
      <c r="S297" s="140">
        <v>0</v>
      </c>
      <c r="T297" s="141">
        <f>S297*H297</f>
        <v>0</v>
      </c>
      <c r="AR297" s="142" t="s">
        <v>252</v>
      </c>
      <c r="AT297" s="142" t="s">
        <v>148</v>
      </c>
      <c r="AU297" s="142" t="s">
        <v>82</v>
      </c>
      <c r="AY297" s="17" t="s">
        <v>145</v>
      </c>
      <c r="BE297" s="143">
        <f>IF(N297="základní",J297,0)</f>
        <v>0</v>
      </c>
      <c r="BF297" s="143">
        <f>IF(N297="snížená",J297,0)</f>
        <v>0</v>
      </c>
      <c r="BG297" s="143">
        <f>IF(N297="zákl. přenesená",J297,0)</f>
        <v>0</v>
      </c>
      <c r="BH297" s="143">
        <f>IF(N297="sníž. přenesená",J297,0)</f>
        <v>0</v>
      </c>
      <c r="BI297" s="143">
        <f>IF(N297="nulová",J297,0)</f>
        <v>0</v>
      </c>
      <c r="BJ297" s="17" t="s">
        <v>80</v>
      </c>
      <c r="BK297" s="143">
        <f>ROUND(I297*H297,2)</f>
        <v>0</v>
      </c>
      <c r="BL297" s="17" t="s">
        <v>252</v>
      </c>
      <c r="BM297" s="142" t="s">
        <v>450</v>
      </c>
    </row>
    <row r="298" spans="2:65" s="1" customFormat="1" ht="11.25">
      <c r="B298" s="32"/>
      <c r="D298" s="144" t="s">
        <v>155</v>
      </c>
      <c r="F298" s="145" t="s">
        <v>451</v>
      </c>
      <c r="I298" s="146"/>
      <c r="L298" s="32"/>
      <c r="M298" s="147"/>
      <c r="T298" s="53"/>
      <c r="AT298" s="17" t="s">
        <v>155</v>
      </c>
      <c r="AU298" s="17" t="s">
        <v>82</v>
      </c>
    </row>
    <row r="299" spans="2:65" s="12" customFormat="1" ht="11.25">
      <c r="B299" s="148"/>
      <c r="D299" s="149" t="s">
        <v>161</v>
      </c>
      <c r="E299" s="150" t="s">
        <v>19</v>
      </c>
      <c r="F299" s="151" t="s">
        <v>176</v>
      </c>
      <c r="H299" s="150" t="s">
        <v>19</v>
      </c>
      <c r="I299" s="152"/>
      <c r="L299" s="148"/>
      <c r="M299" s="153"/>
      <c r="T299" s="154"/>
      <c r="AT299" s="150" t="s">
        <v>161</v>
      </c>
      <c r="AU299" s="150" t="s">
        <v>82</v>
      </c>
      <c r="AV299" s="12" t="s">
        <v>80</v>
      </c>
      <c r="AW299" s="12" t="s">
        <v>33</v>
      </c>
      <c r="AX299" s="12" t="s">
        <v>72</v>
      </c>
      <c r="AY299" s="150" t="s">
        <v>145</v>
      </c>
    </row>
    <row r="300" spans="2:65" s="13" customFormat="1" ht="11.25">
      <c r="B300" s="155"/>
      <c r="D300" s="149" t="s">
        <v>161</v>
      </c>
      <c r="E300" s="156" t="s">
        <v>19</v>
      </c>
      <c r="F300" s="157" t="s">
        <v>232</v>
      </c>
      <c r="H300" s="158">
        <v>39.9</v>
      </c>
      <c r="I300" s="159"/>
      <c r="L300" s="155"/>
      <c r="M300" s="160"/>
      <c r="T300" s="161"/>
      <c r="AT300" s="156" t="s">
        <v>161</v>
      </c>
      <c r="AU300" s="156" t="s">
        <v>82</v>
      </c>
      <c r="AV300" s="13" t="s">
        <v>82</v>
      </c>
      <c r="AW300" s="13" t="s">
        <v>33</v>
      </c>
      <c r="AX300" s="13" t="s">
        <v>80</v>
      </c>
      <c r="AY300" s="156" t="s">
        <v>145</v>
      </c>
    </row>
    <row r="301" spans="2:65" s="1" customFormat="1" ht="16.5" customHeight="1">
      <c r="B301" s="32"/>
      <c r="C301" s="131" t="s">
        <v>452</v>
      </c>
      <c r="D301" s="131" t="s">
        <v>148</v>
      </c>
      <c r="E301" s="132" t="s">
        <v>453</v>
      </c>
      <c r="F301" s="133" t="s">
        <v>454</v>
      </c>
      <c r="G301" s="134" t="s">
        <v>151</v>
      </c>
      <c r="H301" s="135">
        <v>39.9</v>
      </c>
      <c r="I301" s="136"/>
      <c r="J301" s="137">
        <f>ROUND(I301*H301,2)</f>
        <v>0</v>
      </c>
      <c r="K301" s="133" t="s">
        <v>152</v>
      </c>
      <c r="L301" s="32"/>
      <c r="M301" s="138" t="s">
        <v>19</v>
      </c>
      <c r="N301" s="139" t="s">
        <v>43</v>
      </c>
      <c r="P301" s="140">
        <f>O301*H301</f>
        <v>0</v>
      </c>
      <c r="Q301" s="140">
        <v>2.9999999999999997E-4</v>
      </c>
      <c r="R301" s="140">
        <f>Q301*H301</f>
        <v>1.1969999999999998E-2</v>
      </c>
      <c r="S301" s="140">
        <v>0</v>
      </c>
      <c r="T301" s="141">
        <f>S301*H301</f>
        <v>0</v>
      </c>
      <c r="AR301" s="142" t="s">
        <v>252</v>
      </c>
      <c r="AT301" s="142" t="s">
        <v>148</v>
      </c>
      <c r="AU301" s="142" t="s">
        <v>82</v>
      </c>
      <c r="AY301" s="17" t="s">
        <v>145</v>
      </c>
      <c r="BE301" s="143">
        <f>IF(N301="základní",J301,0)</f>
        <v>0</v>
      </c>
      <c r="BF301" s="143">
        <f>IF(N301="snížená",J301,0)</f>
        <v>0</v>
      </c>
      <c r="BG301" s="143">
        <f>IF(N301="zákl. přenesená",J301,0)</f>
        <v>0</v>
      </c>
      <c r="BH301" s="143">
        <f>IF(N301="sníž. přenesená",J301,0)</f>
        <v>0</v>
      </c>
      <c r="BI301" s="143">
        <f>IF(N301="nulová",J301,0)</f>
        <v>0</v>
      </c>
      <c r="BJ301" s="17" t="s">
        <v>80</v>
      </c>
      <c r="BK301" s="143">
        <f>ROUND(I301*H301,2)</f>
        <v>0</v>
      </c>
      <c r="BL301" s="17" t="s">
        <v>252</v>
      </c>
      <c r="BM301" s="142" t="s">
        <v>455</v>
      </c>
    </row>
    <row r="302" spans="2:65" s="1" customFormat="1" ht="11.25">
      <c r="B302" s="32"/>
      <c r="D302" s="144" t="s">
        <v>155</v>
      </c>
      <c r="F302" s="145" t="s">
        <v>456</v>
      </c>
      <c r="I302" s="146"/>
      <c r="L302" s="32"/>
      <c r="M302" s="147"/>
      <c r="T302" s="53"/>
      <c r="AT302" s="17" t="s">
        <v>155</v>
      </c>
      <c r="AU302" s="17" t="s">
        <v>82</v>
      </c>
    </row>
    <row r="303" spans="2:65" s="12" customFormat="1" ht="11.25">
      <c r="B303" s="148"/>
      <c r="D303" s="149" t="s">
        <v>161</v>
      </c>
      <c r="E303" s="150" t="s">
        <v>19</v>
      </c>
      <c r="F303" s="151" t="s">
        <v>176</v>
      </c>
      <c r="H303" s="150" t="s">
        <v>19</v>
      </c>
      <c r="I303" s="152"/>
      <c r="L303" s="148"/>
      <c r="M303" s="153"/>
      <c r="T303" s="154"/>
      <c r="AT303" s="150" t="s">
        <v>161</v>
      </c>
      <c r="AU303" s="150" t="s">
        <v>82</v>
      </c>
      <c r="AV303" s="12" t="s">
        <v>80</v>
      </c>
      <c r="AW303" s="12" t="s">
        <v>33</v>
      </c>
      <c r="AX303" s="12" t="s">
        <v>72</v>
      </c>
      <c r="AY303" s="150" t="s">
        <v>145</v>
      </c>
    </row>
    <row r="304" spans="2:65" s="13" customFormat="1" ht="11.25">
      <c r="B304" s="155"/>
      <c r="D304" s="149" t="s">
        <v>161</v>
      </c>
      <c r="E304" s="156" t="s">
        <v>19</v>
      </c>
      <c r="F304" s="157" t="s">
        <v>232</v>
      </c>
      <c r="H304" s="158">
        <v>39.9</v>
      </c>
      <c r="I304" s="159"/>
      <c r="L304" s="155"/>
      <c r="M304" s="160"/>
      <c r="T304" s="161"/>
      <c r="AT304" s="156" t="s">
        <v>161</v>
      </c>
      <c r="AU304" s="156" t="s">
        <v>82</v>
      </c>
      <c r="AV304" s="13" t="s">
        <v>82</v>
      </c>
      <c r="AW304" s="13" t="s">
        <v>33</v>
      </c>
      <c r="AX304" s="13" t="s">
        <v>80</v>
      </c>
      <c r="AY304" s="156" t="s">
        <v>145</v>
      </c>
    </row>
    <row r="305" spans="2:65" s="1" customFormat="1" ht="24.2" customHeight="1">
      <c r="B305" s="32"/>
      <c r="C305" s="131" t="s">
        <v>457</v>
      </c>
      <c r="D305" s="131" t="s">
        <v>148</v>
      </c>
      <c r="E305" s="132" t="s">
        <v>458</v>
      </c>
      <c r="F305" s="133" t="s">
        <v>459</v>
      </c>
      <c r="G305" s="134" t="s">
        <v>151</v>
      </c>
      <c r="H305" s="135">
        <v>39.9</v>
      </c>
      <c r="I305" s="136"/>
      <c r="J305" s="137">
        <f>ROUND(I305*H305,2)</f>
        <v>0</v>
      </c>
      <c r="K305" s="133" t="s">
        <v>152</v>
      </c>
      <c r="L305" s="32"/>
      <c r="M305" s="138" t="s">
        <v>19</v>
      </c>
      <c r="N305" s="139" t="s">
        <v>43</v>
      </c>
      <c r="P305" s="140">
        <f>O305*H305</f>
        <v>0</v>
      </c>
      <c r="Q305" s="140">
        <v>6.0000000000000001E-3</v>
      </c>
      <c r="R305" s="140">
        <f>Q305*H305</f>
        <v>0.2394</v>
      </c>
      <c r="S305" s="140">
        <v>0</v>
      </c>
      <c r="T305" s="141">
        <f>S305*H305</f>
        <v>0</v>
      </c>
      <c r="AR305" s="142" t="s">
        <v>252</v>
      </c>
      <c r="AT305" s="142" t="s">
        <v>148</v>
      </c>
      <c r="AU305" s="142" t="s">
        <v>82</v>
      </c>
      <c r="AY305" s="17" t="s">
        <v>145</v>
      </c>
      <c r="BE305" s="143">
        <f>IF(N305="základní",J305,0)</f>
        <v>0</v>
      </c>
      <c r="BF305" s="143">
        <f>IF(N305="snížená",J305,0)</f>
        <v>0</v>
      </c>
      <c r="BG305" s="143">
        <f>IF(N305="zákl. přenesená",J305,0)</f>
        <v>0</v>
      </c>
      <c r="BH305" s="143">
        <f>IF(N305="sníž. přenesená",J305,0)</f>
        <v>0</v>
      </c>
      <c r="BI305" s="143">
        <f>IF(N305="nulová",J305,0)</f>
        <v>0</v>
      </c>
      <c r="BJ305" s="17" t="s">
        <v>80</v>
      </c>
      <c r="BK305" s="143">
        <f>ROUND(I305*H305,2)</f>
        <v>0</v>
      </c>
      <c r="BL305" s="17" t="s">
        <v>252</v>
      </c>
      <c r="BM305" s="142" t="s">
        <v>460</v>
      </c>
    </row>
    <row r="306" spans="2:65" s="1" customFormat="1" ht="11.25">
      <c r="B306" s="32"/>
      <c r="D306" s="144" t="s">
        <v>155</v>
      </c>
      <c r="F306" s="145" t="s">
        <v>461</v>
      </c>
      <c r="I306" s="146"/>
      <c r="L306" s="32"/>
      <c r="M306" s="147"/>
      <c r="T306" s="53"/>
      <c r="AT306" s="17" t="s">
        <v>155</v>
      </c>
      <c r="AU306" s="17" t="s">
        <v>82</v>
      </c>
    </row>
    <row r="307" spans="2:65" s="12" customFormat="1" ht="11.25">
      <c r="B307" s="148"/>
      <c r="D307" s="149" t="s">
        <v>161</v>
      </c>
      <c r="E307" s="150" t="s">
        <v>19</v>
      </c>
      <c r="F307" s="151" t="s">
        <v>176</v>
      </c>
      <c r="H307" s="150" t="s">
        <v>19</v>
      </c>
      <c r="I307" s="152"/>
      <c r="L307" s="148"/>
      <c r="M307" s="153"/>
      <c r="T307" s="154"/>
      <c r="AT307" s="150" t="s">
        <v>161</v>
      </c>
      <c r="AU307" s="150" t="s">
        <v>82</v>
      </c>
      <c r="AV307" s="12" t="s">
        <v>80</v>
      </c>
      <c r="AW307" s="12" t="s">
        <v>33</v>
      </c>
      <c r="AX307" s="12" t="s">
        <v>72</v>
      </c>
      <c r="AY307" s="150" t="s">
        <v>145</v>
      </c>
    </row>
    <row r="308" spans="2:65" s="13" customFormat="1" ht="11.25">
      <c r="B308" s="155"/>
      <c r="D308" s="149" t="s">
        <v>161</v>
      </c>
      <c r="E308" s="156" t="s">
        <v>19</v>
      </c>
      <c r="F308" s="157" t="s">
        <v>232</v>
      </c>
      <c r="H308" s="158">
        <v>39.9</v>
      </c>
      <c r="I308" s="159"/>
      <c r="L308" s="155"/>
      <c r="M308" s="160"/>
      <c r="T308" s="161"/>
      <c r="AT308" s="156" t="s">
        <v>161</v>
      </c>
      <c r="AU308" s="156" t="s">
        <v>82</v>
      </c>
      <c r="AV308" s="13" t="s">
        <v>82</v>
      </c>
      <c r="AW308" s="13" t="s">
        <v>33</v>
      </c>
      <c r="AX308" s="13" t="s">
        <v>80</v>
      </c>
      <c r="AY308" s="156" t="s">
        <v>145</v>
      </c>
    </row>
    <row r="309" spans="2:65" s="1" customFormat="1" ht="21.75" customHeight="1">
      <c r="B309" s="32"/>
      <c r="C309" s="169" t="s">
        <v>462</v>
      </c>
      <c r="D309" s="169" t="s">
        <v>369</v>
      </c>
      <c r="E309" s="170" t="s">
        <v>463</v>
      </c>
      <c r="F309" s="171" t="s">
        <v>464</v>
      </c>
      <c r="G309" s="172" t="s">
        <v>151</v>
      </c>
      <c r="H309" s="173">
        <v>43.89</v>
      </c>
      <c r="I309" s="174"/>
      <c r="J309" s="175">
        <f>ROUND(I309*H309,2)</f>
        <v>0</v>
      </c>
      <c r="K309" s="171" t="s">
        <v>19</v>
      </c>
      <c r="L309" s="176"/>
      <c r="M309" s="177" t="s">
        <v>19</v>
      </c>
      <c r="N309" s="178" t="s">
        <v>43</v>
      </c>
      <c r="P309" s="140">
        <f>O309*H309</f>
        <v>0</v>
      </c>
      <c r="Q309" s="140">
        <v>2.1999999999999999E-2</v>
      </c>
      <c r="R309" s="140">
        <f>Q309*H309</f>
        <v>0.96557999999999999</v>
      </c>
      <c r="S309" s="140">
        <v>0</v>
      </c>
      <c r="T309" s="141">
        <f>S309*H309</f>
        <v>0</v>
      </c>
      <c r="AR309" s="142" t="s">
        <v>343</v>
      </c>
      <c r="AT309" s="142" t="s">
        <v>369</v>
      </c>
      <c r="AU309" s="142" t="s">
        <v>82</v>
      </c>
      <c r="AY309" s="17" t="s">
        <v>145</v>
      </c>
      <c r="BE309" s="143">
        <f>IF(N309="základní",J309,0)</f>
        <v>0</v>
      </c>
      <c r="BF309" s="143">
        <f>IF(N309="snížená",J309,0)</f>
        <v>0</v>
      </c>
      <c r="BG309" s="143">
        <f>IF(N309="zákl. přenesená",J309,0)</f>
        <v>0</v>
      </c>
      <c r="BH309" s="143">
        <f>IF(N309="sníž. přenesená",J309,0)</f>
        <v>0</v>
      </c>
      <c r="BI309" s="143">
        <f>IF(N309="nulová",J309,0)</f>
        <v>0</v>
      </c>
      <c r="BJ309" s="17" t="s">
        <v>80</v>
      </c>
      <c r="BK309" s="143">
        <f>ROUND(I309*H309,2)</f>
        <v>0</v>
      </c>
      <c r="BL309" s="17" t="s">
        <v>252</v>
      </c>
      <c r="BM309" s="142" t="s">
        <v>465</v>
      </c>
    </row>
    <row r="310" spans="2:65" s="13" customFormat="1" ht="11.25">
      <c r="B310" s="155"/>
      <c r="D310" s="149" t="s">
        <v>161</v>
      </c>
      <c r="F310" s="157" t="s">
        <v>466</v>
      </c>
      <c r="H310" s="158">
        <v>43.89</v>
      </c>
      <c r="I310" s="159"/>
      <c r="L310" s="155"/>
      <c r="M310" s="160"/>
      <c r="T310" s="161"/>
      <c r="AT310" s="156" t="s">
        <v>161</v>
      </c>
      <c r="AU310" s="156" t="s">
        <v>82</v>
      </c>
      <c r="AV310" s="13" t="s">
        <v>82</v>
      </c>
      <c r="AW310" s="13" t="s">
        <v>4</v>
      </c>
      <c r="AX310" s="13" t="s">
        <v>80</v>
      </c>
      <c r="AY310" s="156" t="s">
        <v>145</v>
      </c>
    </row>
    <row r="311" spans="2:65" s="1" customFormat="1" ht="16.5" customHeight="1">
      <c r="B311" s="32"/>
      <c r="C311" s="131" t="s">
        <v>467</v>
      </c>
      <c r="D311" s="131" t="s">
        <v>148</v>
      </c>
      <c r="E311" s="132" t="s">
        <v>468</v>
      </c>
      <c r="F311" s="133" t="s">
        <v>469</v>
      </c>
      <c r="G311" s="134" t="s">
        <v>151</v>
      </c>
      <c r="H311" s="135">
        <v>39.9</v>
      </c>
      <c r="I311" s="136"/>
      <c r="J311" s="137">
        <f>ROUND(I311*H311,2)</f>
        <v>0</v>
      </c>
      <c r="K311" s="133" t="s">
        <v>152</v>
      </c>
      <c r="L311" s="32"/>
      <c r="M311" s="138" t="s">
        <v>19</v>
      </c>
      <c r="N311" s="139" t="s">
        <v>43</v>
      </c>
      <c r="P311" s="140">
        <f>O311*H311</f>
        <v>0</v>
      </c>
      <c r="Q311" s="140">
        <v>1.5E-3</v>
      </c>
      <c r="R311" s="140">
        <f>Q311*H311</f>
        <v>5.985E-2</v>
      </c>
      <c r="S311" s="140">
        <v>0</v>
      </c>
      <c r="T311" s="141">
        <f>S311*H311</f>
        <v>0</v>
      </c>
      <c r="AR311" s="142" t="s">
        <v>252</v>
      </c>
      <c r="AT311" s="142" t="s">
        <v>148</v>
      </c>
      <c r="AU311" s="142" t="s">
        <v>82</v>
      </c>
      <c r="AY311" s="17" t="s">
        <v>145</v>
      </c>
      <c r="BE311" s="143">
        <f>IF(N311="základní",J311,0)</f>
        <v>0</v>
      </c>
      <c r="BF311" s="143">
        <f>IF(N311="snížená",J311,0)</f>
        <v>0</v>
      </c>
      <c r="BG311" s="143">
        <f>IF(N311="zákl. přenesená",J311,0)</f>
        <v>0</v>
      </c>
      <c r="BH311" s="143">
        <f>IF(N311="sníž. přenesená",J311,0)</f>
        <v>0</v>
      </c>
      <c r="BI311" s="143">
        <f>IF(N311="nulová",J311,0)</f>
        <v>0</v>
      </c>
      <c r="BJ311" s="17" t="s">
        <v>80</v>
      </c>
      <c r="BK311" s="143">
        <f>ROUND(I311*H311,2)</f>
        <v>0</v>
      </c>
      <c r="BL311" s="17" t="s">
        <v>252</v>
      </c>
      <c r="BM311" s="142" t="s">
        <v>470</v>
      </c>
    </row>
    <row r="312" spans="2:65" s="1" customFormat="1" ht="11.25">
      <c r="B312" s="32"/>
      <c r="D312" s="144" t="s">
        <v>155</v>
      </c>
      <c r="F312" s="145" t="s">
        <v>471</v>
      </c>
      <c r="I312" s="146"/>
      <c r="L312" s="32"/>
      <c r="M312" s="147"/>
      <c r="T312" s="53"/>
      <c r="AT312" s="17" t="s">
        <v>155</v>
      </c>
      <c r="AU312" s="17" t="s">
        <v>82</v>
      </c>
    </row>
    <row r="313" spans="2:65" s="12" customFormat="1" ht="11.25">
      <c r="B313" s="148"/>
      <c r="D313" s="149" t="s">
        <v>161</v>
      </c>
      <c r="E313" s="150" t="s">
        <v>19</v>
      </c>
      <c r="F313" s="151" t="s">
        <v>176</v>
      </c>
      <c r="H313" s="150" t="s">
        <v>19</v>
      </c>
      <c r="I313" s="152"/>
      <c r="L313" s="148"/>
      <c r="M313" s="153"/>
      <c r="T313" s="154"/>
      <c r="AT313" s="150" t="s">
        <v>161</v>
      </c>
      <c r="AU313" s="150" t="s">
        <v>82</v>
      </c>
      <c r="AV313" s="12" t="s">
        <v>80</v>
      </c>
      <c r="AW313" s="12" t="s">
        <v>33</v>
      </c>
      <c r="AX313" s="12" t="s">
        <v>72</v>
      </c>
      <c r="AY313" s="150" t="s">
        <v>145</v>
      </c>
    </row>
    <row r="314" spans="2:65" s="13" customFormat="1" ht="11.25">
      <c r="B314" s="155"/>
      <c r="D314" s="149" t="s">
        <v>161</v>
      </c>
      <c r="E314" s="156" t="s">
        <v>19</v>
      </c>
      <c r="F314" s="157" t="s">
        <v>232</v>
      </c>
      <c r="H314" s="158">
        <v>39.9</v>
      </c>
      <c r="I314" s="159"/>
      <c r="L314" s="155"/>
      <c r="M314" s="160"/>
      <c r="T314" s="161"/>
      <c r="AT314" s="156" t="s">
        <v>161</v>
      </c>
      <c r="AU314" s="156" t="s">
        <v>82</v>
      </c>
      <c r="AV314" s="13" t="s">
        <v>82</v>
      </c>
      <c r="AW314" s="13" t="s">
        <v>33</v>
      </c>
      <c r="AX314" s="13" t="s">
        <v>80</v>
      </c>
      <c r="AY314" s="156" t="s">
        <v>145</v>
      </c>
    </row>
    <row r="315" spans="2:65" s="1" customFormat="1" ht="16.5" customHeight="1">
      <c r="B315" s="32"/>
      <c r="C315" s="131" t="s">
        <v>472</v>
      </c>
      <c r="D315" s="131" t="s">
        <v>148</v>
      </c>
      <c r="E315" s="132" t="s">
        <v>473</v>
      </c>
      <c r="F315" s="133" t="s">
        <v>474</v>
      </c>
      <c r="G315" s="134" t="s">
        <v>276</v>
      </c>
      <c r="H315" s="135">
        <v>9</v>
      </c>
      <c r="I315" s="136"/>
      <c r="J315" s="137">
        <f>ROUND(I315*H315,2)</f>
        <v>0</v>
      </c>
      <c r="K315" s="133" t="s">
        <v>152</v>
      </c>
      <c r="L315" s="32"/>
      <c r="M315" s="138" t="s">
        <v>19</v>
      </c>
      <c r="N315" s="139" t="s">
        <v>43</v>
      </c>
      <c r="P315" s="140">
        <f>O315*H315</f>
        <v>0</v>
      </c>
      <c r="Q315" s="140">
        <v>2.1000000000000001E-4</v>
      </c>
      <c r="R315" s="140">
        <f>Q315*H315</f>
        <v>1.8900000000000002E-3</v>
      </c>
      <c r="S315" s="140">
        <v>0</v>
      </c>
      <c r="T315" s="141">
        <f>S315*H315</f>
        <v>0</v>
      </c>
      <c r="AR315" s="142" t="s">
        <v>252</v>
      </c>
      <c r="AT315" s="142" t="s">
        <v>148</v>
      </c>
      <c r="AU315" s="142" t="s">
        <v>82</v>
      </c>
      <c r="AY315" s="17" t="s">
        <v>145</v>
      </c>
      <c r="BE315" s="143">
        <f>IF(N315="základní",J315,0)</f>
        <v>0</v>
      </c>
      <c r="BF315" s="143">
        <f>IF(N315="snížená",J315,0)</f>
        <v>0</v>
      </c>
      <c r="BG315" s="143">
        <f>IF(N315="zákl. přenesená",J315,0)</f>
        <v>0</v>
      </c>
      <c r="BH315" s="143">
        <f>IF(N315="sníž. přenesená",J315,0)</f>
        <v>0</v>
      </c>
      <c r="BI315" s="143">
        <f>IF(N315="nulová",J315,0)</f>
        <v>0</v>
      </c>
      <c r="BJ315" s="17" t="s">
        <v>80</v>
      </c>
      <c r="BK315" s="143">
        <f>ROUND(I315*H315,2)</f>
        <v>0</v>
      </c>
      <c r="BL315" s="17" t="s">
        <v>252</v>
      </c>
      <c r="BM315" s="142" t="s">
        <v>475</v>
      </c>
    </row>
    <row r="316" spans="2:65" s="1" customFormat="1" ht="11.25">
      <c r="B316" s="32"/>
      <c r="D316" s="144" t="s">
        <v>155</v>
      </c>
      <c r="F316" s="145" t="s">
        <v>476</v>
      </c>
      <c r="I316" s="146"/>
      <c r="L316" s="32"/>
      <c r="M316" s="147"/>
      <c r="T316" s="53"/>
      <c r="AT316" s="17" t="s">
        <v>155</v>
      </c>
      <c r="AU316" s="17" t="s">
        <v>82</v>
      </c>
    </row>
    <row r="317" spans="2:65" s="1" customFormat="1" ht="16.5" customHeight="1">
      <c r="B317" s="32"/>
      <c r="C317" s="131" t="s">
        <v>477</v>
      </c>
      <c r="D317" s="131" t="s">
        <v>148</v>
      </c>
      <c r="E317" s="132" t="s">
        <v>478</v>
      </c>
      <c r="F317" s="133" t="s">
        <v>479</v>
      </c>
      <c r="G317" s="134" t="s">
        <v>276</v>
      </c>
      <c r="H317" s="135">
        <v>9</v>
      </c>
      <c r="I317" s="136"/>
      <c r="J317" s="137">
        <f>ROUND(I317*H317,2)</f>
        <v>0</v>
      </c>
      <c r="K317" s="133" t="s">
        <v>152</v>
      </c>
      <c r="L317" s="32"/>
      <c r="M317" s="138" t="s">
        <v>19</v>
      </c>
      <c r="N317" s="139" t="s">
        <v>43</v>
      </c>
      <c r="P317" s="140">
        <f>O317*H317</f>
        <v>0</v>
      </c>
      <c r="Q317" s="140">
        <v>2.0000000000000001E-4</v>
      </c>
      <c r="R317" s="140">
        <f>Q317*H317</f>
        <v>1.8000000000000002E-3</v>
      </c>
      <c r="S317" s="140">
        <v>0</v>
      </c>
      <c r="T317" s="141">
        <f>S317*H317</f>
        <v>0</v>
      </c>
      <c r="AR317" s="142" t="s">
        <v>252</v>
      </c>
      <c r="AT317" s="142" t="s">
        <v>148</v>
      </c>
      <c r="AU317" s="142" t="s">
        <v>82</v>
      </c>
      <c r="AY317" s="17" t="s">
        <v>145</v>
      </c>
      <c r="BE317" s="143">
        <f>IF(N317="základní",J317,0)</f>
        <v>0</v>
      </c>
      <c r="BF317" s="143">
        <f>IF(N317="snížená",J317,0)</f>
        <v>0</v>
      </c>
      <c r="BG317" s="143">
        <f>IF(N317="zákl. přenesená",J317,0)</f>
        <v>0</v>
      </c>
      <c r="BH317" s="143">
        <f>IF(N317="sníž. přenesená",J317,0)</f>
        <v>0</v>
      </c>
      <c r="BI317" s="143">
        <f>IF(N317="nulová",J317,0)</f>
        <v>0</v>
      </c>
      <c r="BJ317" s="17" t="s">
        <v>80</v>
      </c>
      <c r="BK317" s="143">
        <f>ROUND(I317*H317,2)</f>
        <v>0</v>
      </c>
      <c r="BL317" s="17" t="s">
        <v>252</v>
      </c>
      <c r="BM317" s="142" t="s">
        <v>480</v>
      </c>
    </row>
    <row r="318" spans="2:65" s="1" customFormat="1" ht="11.25">
      <c r="B318" s="32"/>
      <c r="D318" s="144" t="s">
        <v>155</v>
      </c>
      <c r="F318" s="145" t="s">
        <v>481</v>
      </c>
      <c r="I318" s="146"/>
      <c r="L318" s="32"/>
      <c r="M318" s="147"/>
      <c r="T318" s="53"/>
      <c r="AT318" s="17" t="s">
        <v>155</v>
      </c>
      <c r="AU318" s="17" t="s">
        <v>82</v>
      </c>
    </row>
    <row r="319" spans="2:65" s="1" customFormat="1" ht="16.5" customHeight="1">
      <c r="B319" s="32"/>
      <c r="C319" s="131" t="s">
        <v>482</v>
      </c>
      <c r="D319" s="131" t="s">
        <v>148</v>
      </c>
      <c r="E319" s="132" t="s">
        <v>483</v>
      </c>
      <c r="F319" s="133" t="s">
        <v>484</v>
      </c>
      <c r="G319" s="134" t="s">
        <v>485</v>
      </c>
      <c r="H319" s="135">
        <v>37.799999999999997</v>
      </c>
      <c r="I319" s="136"/>
      <c r="J319" s="137">
        <f>ROUND(I319*H319,2)</f>
        <v>0</v>
      </c>
      <c r="K319" s="133" t="s">
        <v>152</v>
      </c>
      <c r="L319" s="32"/>
      <c r="M319" s="138" t="s">
        <v>19</v>
      </c>
      <c r="N319" s="139" t="s">
        <v>43</v>
      </c>
      <c r="P319" s="140">
        <f>O319*H319</f>
        <v>0</v>
      </c>
      <c r="Q319" s="140">
        <v>3.2000000000000003E-4</v>
      </c>
      <c r="R319" s="140">
        <f>Q319*H319</f>
        <v>1.2096000000000001E-2</v>
      </c>
      <c r="S319" s="140">
        <v>0</v>
      </c>
      <c r="T319" s="141">
        <f>S319*H319</f>
        <v>0</v>
      </c>
      <c r="AR319" s="142" t="s">
        <v>252</v>
      </c>
      <c r="AT319" s="142" t="s">
        <v>148</v>
      </c>
      <c r="AU319" s="142" t="s">
        <v>82</v>
      </c>
      <c r="AY319" s="17" t="s">
        <v>145</v>
      </c>
      <c r="BE319" s="143">
        <f>IF(N319="základní",J319,0)</f>
        <v>0</v>
      </c>
      <c r="BF319" s="143">
        <f>IF(N319="snížená",J319,0)</f>
        <v>0</v>
      </c>
      <c r="BG319" s="143">
        <f>IF(N319="zákl. přenesená",J319,0)</f>
        <v>0</v>
      </c>
      <c r="BH319" s="143">
        <f>IF(N319="sníž. přenesená",J319,0)</f>
        <v>0</v>
      </c>
      <c r="BI319" s="143">
        <f>IF(N319="nulová",J319,0)</f>
        <v>0</v>
      </c>
      <c r="BJ319" s="17" t="s">
        <v>80</v>
      </c>
      <c r="BK319" s="143">
        <f>ROUND(I319*H319,2)</f>
        <v>0</v>
      </c>
      <c r="BL319" s="17" t="s">
        <v>252</v>
      </c>
      <c r="BM319" s="142" t="s">
        <v>486</v>
      </c>
    </row>
    <row r="320" spans="2:65" s="1" customFormat="1" ht="11.25">
      <c r="B320" s="32"/>
      <c r="D320" s="144" t="s">
        <v>155</v>
      </c>
      <c r="F320" s="145" t="s">
        <v>487</v>
      </c>
      <c r="I320" s="146"/>
      <c r="L320" s="32"/>
      <c r="M320" s="147"/>
      <c r="T320" s="53"/>
      <c r="AT320" s="17" t="s">
        <v>155</v>
      </c>
      <c r="AU320" s="17" t="s">
        <v>82</v>
      </c>
    </row>
    <row r="321" spans="2:65" s="1" customFormat="1" ht="16.5" customHeight="1">
      <c r="B321" s="32"/>
      <c r="C321" s="131" t="s">
        <v>488</v>
      </c>
      <c r="D321" s="131" t="s">
        <v>148</v>
      </c>
      <c r="E321" s="132" t="s">
        <v>489</v>
      </c>
      <c r="F321" s="133" t="s">
        <v>490</v>
      </c>
      <c r="G321" s="134" t="s">
        <v>151</v>
      </c>
      <c r="H321" s="135">
        <v>39.9</v>
      </c>
      <c r="I321" s="136"/>
      <c r="J321" s="137">
        <f>ROUND(I321*H321,2)</f>
        <v>0</v>
      </c>
      <c r="K321" s="133" t="s">
        <v>152</v>
      </c>
      <c r="L321" s="32"/>
      <c r="M321" s="138" t="s">
        <v>19</v>
      </c>
      <c r="N321" s="139" t="s">
        <v>43</v>
      </c>
      <c r="P321" s="140">
        <f>O321*H321</f>
        <v>0</v>
      </c>
      <c r="Q321" s="140">
        <v>5.0000000000000002E-5</v>
      </c>
      <c r="R321" s="140">
        <f>Q321*H321</f>
        <v>1.9949999999999998E-3</v>
      </c>
      <c r="S321" s="140">
        <v>0</v>
      </c>
      <c r="T321" s="141">
        <f>S321*H321</f>
        <v>0</v>
      </c>
      <c r="AR321" s="142" t="s">
        <v>252</v>
      </c>
      <c r="AT321" s="142" t="s">
        <v>148</v>
      </c>
      <c r="AU321" s="142" t="s">
        <v>82</v>
      </c>
      <c r="AY321" s="17" t="s">
        <v>145</v>
      </c>
      <c r="BE321" s="143">
        <f>IF(N321="základní",J321,0)</f>
        <v>0</v>
      </c>
      <c r="BF321" s="143">
        <f>IF(N321="snížená",J321,0)</f>
        <v>0</v>
      </c>
      <c r="BG321" s="143">
        <f>IF(N321="zákl. přenesená",J321,0)</f>
        <v>0</v>
      </c>
      <c r="BH321" s="143">
        <f>IF(N321="sníž. přenesená",J321,0)</f>
        <v>0</v>
      </c>
      <c r="BI321" s="143">
        <f>IF(N321="nulová",J321,0)</f>
        <v>0</v>
      </c>
      <c r="BJ321" s="17" t="s">
        <v>80</v>
      </c>
      <c r="BK321" s="143">
        <f>ROUND(I321*H321,2)</f>
        <v>0</v>
      </c>
      <c r="BL321" s="17" t="s">
        <v>252</v>
      </c>
      <c r="BM321" s="142" t="s">
        <v>491</v>
      </c>
    </row>
    <row r="322" spans="2:65" s="1" customFormat="1" ht="11.25">
      <c r="B322" s="32"/>
      <c r="D322" s="144" t="s">
        <v>155</v>
      </c>
      <c r="F322" s="145" t="s">
        <v>492</v>
      </c>
      <c r="I322" s="146"/>
      <c r="L322" s="32"/>
      <c r="M322" s="147"/>
      <c r="T322" s="53"/>
      <c r="AT322" s="17" t="s">
        <v>155</v>
      </c>
      <c r="AU322" s="17" t="s">
        <v>82</v>
      </c>
    </row>
    <row r="323" spans="2:65" s="12" customFormat="1" ht="11.25">
      <c r="B323" s="148"/>
      <c r="D323" s="149" t="s">
        <v>161</v>
      </c>
      <c r="E323" s="150" t="s">
        <v>19</v>
      </c>
      <c r="F323" s="151" t="s">
        <v>176</v>
      </c>
      <c r="H323" s="150" t="s">
        <v>19</v>
      </c>
      <c r="I323" s="152"/>
      <c r="L323" s="148"/>
      <c r="M323" s="153"/>
      <c r="T323" s="154"/>
      <c r="AT323" s="150" t="s">
        <v>161</v>
      </c>
      <c r="AU323" s="150" t="s">
        <v>82</v>
      </c>
      <c r="AV323" s="12" t="s">
        <v>80</v>
      </c>
      <c r="AW323" s="12" t="s">
        <v>33</v>
      </c>
      <c r="AX323" s="12" t="s">
        <v>72</v>
      </c>
      <c r="AY323" s="150" t="s">
        <v>145</v>
      </c>
    </row>
    <row r="324" spans="2:65" s="13" customFormat="1" ht="11.25">
      <c r="B324" s="155"/>
      <c r="D324" s="149" t="s">
        <v>161</v>
      </c>
      <c r="E324" s="156" t="s">
        <v>19</v>
      </c>
      <c r="F324" s="157" t="s">
        <v>232</v>
      </c>
      <c r="H324" s="158">
        <v>39.9</v>
      </c>
      <c r="I324" s="159"/>
      <c r="L324" s="155"/>
      <c r="M324" s="160"/>
      <c r="T324" s="161"/>
      <c r="AT324" s="156" t="s">
        <v>161</v>
      </c>
      <c r="AU324" s="156" t="s">
        <v>82</v>
      </c>
      <c r="AV324" s="13" t="s">
        <v>82</v>
      </c>
      <c r="AW324" s="13" t="s">
        <v>33</v>
      </c>
      <c r="AX324" s="13" t="s">
        <v>80</v>
      </c>
      <c r="AY324" s="156" t="s">
        <v>145</v>
      </c>
    </row>
    <row r="325" spans="2:65" s="1" customFormat="1" ht="24.2" customHeight="1">
      <c r="B325" s="32"/>
      <c r="C325" s="131" t="s">
        <v>493</v>
      </c>
      <c r="D325" s="131" t="s">
        <v>148</v>
      </c>
      <c r="E325" s="132" t="s">
        <v>494</v>
      </c>
      <c r="F325" s="133" t="s">
        <v>495</v>
      </c>
      <c r="G325" s="134" t="s">
        <v>305</v>
      </c>
      <c r="H325" s="135">
        <v>1.2949999999999999</v>
      </c>
      <c r="I325" s="136"/>
      <c r="J325" s="137">
        <f>ROUND(I325*H325,2)</f>
        <v>0</v>
      </c>
      <c r="K325" s="133" t="s">
        <v>152</v>
      </c>
      <c r="L325" s="32"/>
      <c r="M325" s="138" t="s">
        <v>19</v>
      </c>
      <c r="N325" s="139" t="s">
        <v>43</v>
      </c>
      <c r="P325" s="140">
        <f>O325*H325</f>
        <v>0</v>
      </c>
      <c r="Q325" s="140">
        <v>0</v>
      </c>
      <c r="R325" s="140">
        <f>Q325*H325</f>
        <v>0</v>
      </c>
      <c r="S325" s="140">
        <v>0</v>
      </c>
      <c r="T325" s="141">
        <f>S325*H325</f>
        <v>0</v>
      </c>
      <c r="AR325" s="142" t="s">
        <v>252</v>
      </c>
      <c r="AT325" s="142" t="s">
        <v>148</v>
      </c>
      <c r="AU325" s="142" t="s">
        <v>82</v>
      </c>
      <c r="AY325" s="17" t="s">
        <v>145</v>
      </c>
      <c r="BE325" s="143">
        <f>IF(N325="základní",J325,0)</f>
        <v>0</v>
      </c>
      <c r="BF325" s="143">
        <f>IF(N325="snížená",J325,0)</f>
        <v>0</v>
      </c>
      <c r="BG325" s="143">
        <f>IF(N325="zákl. přenesená",J325,0)</f>
        <v>0</v>
      </c>
      <c r="BH325" s="143">
        <f>IF(N325="sníž. přenesená",J325,0)</f>
        <v>0</v>
      </c>
      <c r="BI325" s="143">
        <f>IF(N325="nulová",J325,0)</f>
        <v>0</v>
      </c>
      <c r="BJ325" s="17" t="s">
        <v>80</v>
      </c>
      <c r="BK325" s="143">
        <f>ROUND(I325*H325,2)</f>
        <v>0</v>
      </c>
      <c r="BL325" s="17" t="s">
        <v>252</v>
      </c>
      <c r="BM325" s="142" t="s">
        <v>496</v>
      </c>
    </row>
    <row r="326" spans="2:65" s="1" customFormat="1" ht="11.25">
      <c r="B326" s="32"/>
      <c r="D326" s="144" t="s">
        <v>155</v>
      </c>
      <c r="F326" s="145" t="s">
        <v>497</v>
      </c>
      <c r="I326" s="146"/>
      <c r="L326" s="32"/>
      <c r="M326" s="147"/>
      <c r="T326" s="53"/>
      <c r="AT326" s="17" t="s">
        <v>155</v>
      </c>
      <c r="AU326" s="17" t="s">
        <v>82</v>
      </c>
    </row>
    <row r="327" spans="2:65" s="11" customFormat="1" ht="22.9" customHeight="1">
      <c r="B327" s="119"/>
      <c r="D327" s="120" t="s">
        <v>71</v>
      </c>
      <c r="E327" s="129" t="s">
        <v>498</v>
      </c>
      <c r="F327" s="129" t="s">
        <v>499</v>
      </c>
      <c r="I327" s="122"/>
      <c r="J327" s="130">
        <f>BK327</f>
        <v>0</v>
      </c>
      <c r="L327" s="119"/>
      <c r="M327" s="124"/>
      <c r="P327" s="125">
        <f>SUM(P328:P362)</f>
        <v>0</v>
      </c>
      <c r="R327" s="125">
        <f>SUM(R328:R362)</f>
        <v>1.3602095999999997</v>
      </c>
      <c r="T327" s="126">
        <f>SUM(T328:T362)</f>
        <v>0</v>
      </c>
      <c r="AR327" s="120" t="s">
        <v>82</v>
      </c>
      <c r="AT327" s="127" t="s">
        <v>71</v>
      </c>
      <c r="AU327" s="127" t="s">
        <v>80</v>
      </c>
      <c r="AY327" s="120" t="s">
        <v>145</v>
      </c>
      <c r="BK327" s="128">
        <f>SUM(BK328:BK362)</f>
        <v>0</v>
      </c>
    </row>
    <row r="328" spans="2:65" s="1" customFormat="1" ht="16.5" customHeight="1">
      <c r="B328" s="32"/>
      <c r="C328" s="131" t="s">
        <v>500</v>
      </c>
      <c r="D328" s="131" t="s">
        <v>148</v>
      </c>
      <c r="E328" s="132" t="s">
        <v>501</v>
      </c>
      <c r="F328" s="133" t="s">
        <v>502</v>
      </c>
      <c r="G328" s="134" t="s">
        <v>151</v>
      </c>
      <c r="H328" s="135">
        <v>64.44</v>
      </c>
      <c r="I328" s="136"/>
      <c r="J328" s="137">
        <f>ROUND(I328*H328,2)</f>
        <v>0</v>
      </c>
      <c r="K328" s="133" t="s">
        <v>152</v>
      </c>
      <c r="L328" s="32"/>
      <c r="M328" s="138" t="s">
        <v>19</v>
      </c>
      <c r="N328" s="139" t="s">
        <v>43</v>
      </c>
      <c r="P328" s="140">
        <f>O328*H328</f>
        <v>0</v>
      </c>
      <c r="Q328" s="140">
        <v>0</v>
      </c>
      <c r="R328" s="140">
        <f>Q328*H328</f>
        <v>0</v>
      </c>
      <c r="S328" s="140">
        <v>0</v>
      </c>
      <c r="T328" s="141">
        <f>S328*H328</f>
        <v>0</v>
      </c>
      <c r="AR328" s="142" t="s">
        <v>252</v>
      </c>
      <c r="AT328" s="142" t="s">
        <v>148</v>
      </c>
      <c r="AU328" s="142" t="s">
        <v>82</v>
      </c>
      <c r="AY328" s="17" t="s">
        <v>145</v>
      </c>
      <c r="BE328" s="143">
        <f>IF(N328="základní",J328,0)</f>
        <v>0</v>
      </c>
      <c r="BF328" s="143">
        <f>IF(N328="snížená",J328,0)</f>
        <v>0</v>
      </c>
      <c r="BG328" s="143">
        <f>IF(N328="zákl. přenesená",J328,0)</f>
        <v>0</v>
      </c>
      <c r="BH328" s="143">
        <f>IF(N328="sníž. přenesená",J328,0)</f>
        <v>0</v>
      </c>
      <c r="BI328" s="143">
        <f>IF(N328="nulová",J328,0)</f>
        <v>0</v>
      </c>
      <c r="BJ328" s="17" t="s">
        <v>80</v>
      </c>
      <c r="BK328" s="143">
        <f>ROUND(I328*H328,2)</f>
        <v>0</v>
      </c>
      <c r="BL328" s="17" t="s">
        <v>252</v>
      </c>
      <c r="BM328" s="142" t="s">
        <v>503</v>
      </c>
    </row>
    <row r="329" spans="2:65" s="1" customFormat="1" ht="11.25">
      <c r="B329" s="32"/>
      <c r="D329" s="144" t="s">
        <v>155</v>
      </c>
      <c r="F329" s="145" t="s">
        <v>504</v>
      </c>
      <c r="I329" s="146"/>
      <c r="L329" s="32"/>
      <c r="M329" s="147"/>
      <c r="T329" s="53"/>
      <c r="AT329" s="17" t="s">
        <v>155</v>
      </c>
      <c r="AU329" s="17" t="s">
        <v>82</v>
      </c>
    </row>
    <row r="330" spans="2:65" s="12" customFormat="1" ht="11.25">
      <c r="B330" s="148"/>
      <c r="D330" s="149" t="s">
        <v>161</v>
      </c>
      <c r="E330" s="150" t="s">
        <v>19</v>
      </c>
      <c r="F330" s="151" t="s">
        <v>210</v>
      </c>
      <c r="H330" s="150" t="s">
        <v>19</v>
      </c>
      <c r="I330" s="152"/>
      <c r="L330" s="148"/>
      <c r="M330" s="153"/>
      <c r="T330" s="154"/>
      <c r="AT330" s="150" t="s">
        <v>161</v>
      </c>
      <c r="AU330" s="150" t="s">
        <v>82</v>
      </c>
      <c r="AV330" s="12" t="s">
        <v>80</v>
      </c>
      <c r="AW330" s="12" t="s">
        <v>33</v>
      </c>
      <c r="AX330" s="12" t="s">
        <v>72</v>
      </c>
      <c r="AY330" s="150" t="s">
        <v>145</v>
      </c>
    </row>
    <row r="331" spans="2:65" s="13" customFormat="1" ht="11.25">
      <c r="B331" s="155"/>
      <c r="D331" s="149" t="s">
        <v>161</v>
      </c>
      <c r="E331" s="156" t="s">
        <v>19</v>
      </c>
      <c r="F331" s="157" t="s">
        <v>211</v>
      </c>
      <c r="H331" s="158">
        <v>64.44</v>
      </c>
      <c r="I331" s="159"/>
      <c r="L331" s="155"/>
      <c r="M331" s="160"/>
      <c r="T331" s="161"/>
      <c r="AT331" s="156" t="s">
        <v>161</v>
      </c>
      <c r="AU331" s="156" t="s">
        <v>82</v>
      </c>
      <c r="AV331" s="13" t="s">
        <v>82</v>
      </c>
      <c r="AW331" s="13" t="s">
        <v>33</v>
      </c>
      <c r="AX331" s="13" t="s">
        <v>80</v>
      </c>
      <c r="AY331" s="156" t="s">
        <v>145</v>
      </c>
    </row>
    <row r="332" spans="2:65" s="1" customFormat="1" ht="16.5" customHeight="1">
      <c r="B332" s="32"/>
      <c r="C332" s="131" t="s">
        <v>505</v>
      </c>
      <c r="D332" s="131" t="s">
        <v>148</v>
      </c>
      <c r="E332" s="132" t="s">
        <v>506</v>
      </c>
      <c r="F332" s="133" t="s">
        <v>507</v>
      </c>
      <c r="G332" s="134" t="s">
        <v>151</v>
      </c>
      <c r="H332" s="135">
        <v>64.44</v>
      </c>
      <c r="I332" s="136"/>
      <c r="J332" s="137">
        <f>ROUND(I332*H332,2)</f>
        <v>0</v>
      </c>
      <c r="K332" s="133" t="s">
        <v>152</v>
      </c>
      <c r="L332" s="32"/>
      <c r="M332" s="138" t="s">
        <v>19</v>
      </c>
      <c r="N332" s="139" t="s">
        <v>43</v>
      </c>
      <c r="P332" s="140">
        <f>O332*H332</f>
        <v>0</v>
      </c>
      <c r="Q332" s="140">
        <v>2.9999999999999997E-4</v>
      </c>
      <c r="R332" s="140">
        <f>Q332*H332</f>
        <v>1.9331999999999998E-2</v>
      </c>
      <c r="S332" s="140">
        <v>0</v>
      </c>
      <c r="T332" s="141">
        <f>S332*H332</f>
        <v>0</v>
      </c>
      <c r="AR332" s="142" t="s">
        <v>252</v>
      </c>
      <c r="AT332" s="142" t="s">
        <v>148</v>
      </c>
      <c r="AU332" s="142" t="s">
        <v>82</v>
      </c>
      <c r="AY332" s="17" t="s">
        <v>145</v>
      </c>
      <c r="BE332" s="143">
        <f>IF(N332="základní",J332,0)</f>
        <v>0</v>
      </c>
      <c r="BF332" s="143">
        <f>IF(N332="snížená",J332,0)</f>
        <v>0</v>
      </c>
      <c r="BG332" s="143">
        <f>IF(N332="zákl. přenesená",J332,0)</f>
        <v>0</v>
      </c>
      <c r="BH332" s="143">
        <f>IF(N332="sníž. přenesená",J332,0)</f>
        <v>0</v>
      </c>
      <c r="BI332" s="143">
        <f>IF(N332="nulová",J332,0)</f>
        <v>0</v>
      </c>
      <c r="BJ332" s="17" t="s">
        <v>80</v>
      </c>
      <c r="BK332" s="143">
        <f>ROUND(I332*H332,2)</f>
        <v>0</v>
      </c>
      <c r="BL332" s="17" t="s">
        <v>252</v>
      </c>
      <c r="BM332" s="142" t="s">
        <v>508</v>
      </c>
    </row>
    <row r="333" spans="2:65" s="1" customFormat="1" ht="11.25">
      <c r="B333" s="32"/>
      <c r="D333" s="144" t="s">
        <v>155</v>
      </c>
      <c r="F333" s="145" t="s">
        <v>509</v>
      </c>
      <c r="I333" s="146"/>
      <c r="L333" s="32"/>
      <c r="M333" s="147"/>
      <c r="T333" s="53"/>
      <c r="AT333" s="17" t="s">
        <v>155</v>
      </c>
      <c r="AU333" s="17" t="s">
        <v>82</v>
      </c>
    </row>
    <row r="334" spans="2:65" s="12" customFormat="1" ht="11.25">
      <c r="B334" s="148"/>
      <c r="D334" s="149" t="s">
        <v>161</v>
      </c>
      <c r="E334" s="150" t="s">
        <v>19</v>
      </c>
      <c r="F334" s="151" t="s">
        <v>210</v>
      </c>
      <c r="H334" s="150" t="s">
        <v>19</v>
      </c>
      <c r="I334" s="152"/>
      <c r="L334" s="148"/>
      <c r="M334" s="153"/>
      <c r="T334" s="154"/>
      <c r="AT334" s="150" t="s">
        <v>161</v>
      </c>
      <c r="AU334" s="150" t="s">
        <v>82</v>
      </c>
      <c r="AV334" s="12" t="s">
        <v>80</v>
      </c>
      <c r="AW334" s="12" t="s">
        <v>33</v>
      </c>
      <c r="AX334" s="12" t="s">
        <v>72</v>
      </c>
      <c r="AY334" s="150" t="s">
        <v>145</v>
      </c>
    </row>
    <row r="335" spans="2:65" s="13" customFormat="1" ht="11.25">
      <c r="B335" s="155"/>
      <c r="D335" s="149" t="s">
        <v>161</v>
      </c>
      <c r="E335" s="156" t="s">
        <v>19</v>
      </c>
      <c r="F335" s="157" t="s">
        <v>211</v>
      </c>
      <c r="H335" s="158">
        <v>64.44</v>
      </c>
      <c r="I335" s="159"/>
      <c r="L335" s="155"/>
      <c r="M335" s="160"/>
      <c r="T335" s="161"/>
      <c r="AT335" s="156" t="s">
        <v>161</v>
      </c>
      <c r="AU335" s="156" t="s">
        <v>82</v>
      </c>
      <c r="AV335" s="13" t="s">
        <v>82</v>
      </c>
      <c r="AW335" s="13" t="s">
        <v>33</v>
      </c>
      <c r="AX335" s="13" t="s">
        <v>80</v>
      </c>
      <c r="AY335" s="156" t="s">
        <v>145</v>
      </c>
    </row>
    <row r="336" spans="2:65" s="1" customFormat="1" ht="16.5" customHeight="1">
      <c r="B336" s="32"/>
      <c r="C336" s="131" t="s">
        <v>510</v>
      </c>
      <c r="D336" s="131" t="s">
        <v>148</v>
      </c>
      <c r="E336" s="132" t="s">
        <v>511</v>
      </c>
      <c r="F336" s="133" t="s">
        <v>512</v>
      </c>
      <c r="G336" s="134" t="s">
        <v>151</v>
      </c>
      <c r="H336" s="135">
        <v>64.44</v>
      </c>
      <c r="I336" s="136"/>
      <c r="J336" s="137">
        <f>ROUND(I336*H336,2)</f>
        <v>0</v>
      </c>
      <c r="K336" s="133" t="s">
        <v>152</v>
      </c>
      <c r="L336" s="32"/>
      <c r="M336" s="138" t="s">
        <v>19</v>
      </c>
      <c r="N336" s="139" t="s">
        <v>43</v>
      </c>
      <c r="P336" s="140">
        <f>O336*H336</f>
        <v>0</v>
      </c>
      <c r="Q336" s="140">
        <v>1.5E-3</v>
      </c>
      <c r="R336" s="140">
        <f>Q336*H336</f>
        <v>9.6659999999999996E-2</v>
      </c>
      <c r="S336" s="140">
        <v>0</v>
      </c>
      <c r="T336" s="141">
        <f>S336*H336</f>
        <v>0</v>
      </c>
      <c r="AR336" s="142" t="s">
        <v>252</v>
      </c>
      <c r="AT336" s="142" t="s">
        <v>148</v>
      </c>
      <c r="AU336" s="142" t="s">
        <v>82</v>
      </c>
      <c r="AY336" s="17" t="s">
        <v>145</v>
      </c>
      <c r="BE336" s="143">
        <f>IF(N336="základní",J336,0)</f>
        <v>0</v>
      </c>
      <c r="BF336" s="143">
        <f>IF(N336="snížená",J336,0)</f>
        <v>0</v>
      </c>
      <c r="BG336" s="143">
        <f>IF(N336="zákl. přenesená",J336,0)</f>
        <v>0</v>
      </c>
      <c r="BH336" s="143">
        <f>IF(N336="sníž. přenesená",J336,0)</f>
        <v>0</v>
      </c>
      <c r="BI336" s="143">
        <f>IF(N336="nulová",J336,0)</f>
        <v>0</v>
      </c>
      <c r="BJ336" s="17" t="s">
        <v>80</v>
      </c>
      <c r="BK336" s="143">
        <f>ROUND(I336*H336,2)</f>
        <v>0</v>
      </c>
      <c r="BL336" s="17" t="s">
        <v>252</v>
      </c>
      <c r="BM336" s="142" t="s">
        <v>513</v>
      </c>
    </row>
    <row r="337" spans="2:65" s="1" customFormat="1" ht="11.25">
      <c r="B337" s="32"/>
      <c r="D337" s="144" t="s">
        <v>155</v>
      </c>
      <c r="F337" s="145" t="s">
        <v>514</v>
      </c>
      <c r="I337" s="146"/>
      <c r="L337" s="32"/>
      <c r="M337" s="147"/>
      <c r="T337" s="53"/>
      <c r="AT337" s="17" t="s">
        <v>155</v>
      </c>
      <c r="AU337" s="17" t="s">
        <v>82</v>
      </c>
    </row>
    <row r="338" spans="2:65" s="12" customFormat="1" ht="11.25">
      <c r="B338" s="148"/>
      <c r="D338" s="149" t="s">
        <v>161</v>
      </c>
      <c r="E338" s="150" t="s">
        <v>19</v>
      </c>
      <c r="F338" s="151" t="s">
        <v>210</v>
      </c>
      <c r="H338" s="150" t="s">
        <v>19</v>
      </c>
      <c r="I338" s="152"/>
      <c r="L338" s="148"/>
      <c r="M338" s="153"/>
      <c r="T338" s="154"/>
      <c r="AT338" s="150" t="s">
        <v>161</v>
      </c>
      <c r="AU338" s="150" t="s">
        <v>82</v>
      </c>
      <c r="AV338" s="12" t="s">
        <v>80</v>
      </c>
      <c r="AW338" s="12" t="s">
        <v>33</v>
      </c>
      <c r="AX338" s="12" t="s">
        <v>72</v>
      </c>
      <c r="AY338" s="150" t="s">
        <v>145</v>
      </c>
    </row>
    <row r="339" spans="2:65" s="13" customFormat="1" ht="11.25">
      <c r="B339" s="155"/>
      <c r="D339" s="149" t="s">
        <v>161</v>
      </c>
      <c r="E339" s="156" t="s">
        <v>19</v>
      </c>
      <c r="F339" s="157" t="s">
        <v>211</v>
      </c>
      <c r="H339" s="158">
        <v>64.44</v>
      </c>
      <c r="I339" s="159"/>
      <c r="L339" s="155"/>
      <c r="M339" s="160"/>
      <c r="T339" s="161"/>
      <c r="AT339" s="156" t="s">
        <v>161</v>
      </c>
      <c r="AU339" s="156" t="s">
        <v>82</v>
      </c>
      <c r="AV339" s="13" t="s">
        <v>82</v>
      </c>
      <c r="AW339" s="13" t="s">
        <v>33</v>
      </c>
      <c r="AX339" s="13" t="s">
        <v>80</v>
      </c>
      <c r="AY339" s="156" t="s">
        <v>145</v>
      </c>
    </row>
    <row r="340" spans="2:65" s="1" customFormat="1" ht="16.5" customHeight="1">
      <c r="B340" s="32"/>
      <c r="C340" s="131" t="s">
        <v>515</v>
      </c>
      <c r="D340" s="131" t="s">
        <v>148</v>
      </c>
      <c r="E340" s="132" t="s">
        <v>516</v>
      </c>
      <c r="F340" s="133" t="s">
        <v>517</v>
      </c>
      <c r="G340" s="134" t="s">
        <v>485</v>
      </c>
      <c r="H340" s="135">
        <v>32.4</v>
      </c>
      <c r="I340" s="136"/>
      <c r="J340" s="137">
        <f>ROUND(I340*H340,2)</f>
        <v>0</v>
      </c>
      <c r="K340" s="133" t="s">
        <v>152</v>
      </c>
      <c r="L340" s="32"/>
      <c r="M340" s="138" t="s">
        <v>19</v>
      </c>
      <c r="N340" s="139" t="s">
        <v>43</v>
      </c>
      <c r="P340" s="140">
        <f>O340*H340</f>
        <v>0</v>
      </c>
      <c r="Q340" s="140">
        <v>2.7999999999999998E-4</v>
      </c>
      <c r="R340" s="140">
        <f>Q340*H340</f>
        <v>9.0719999999999985E-3</v>
      </c>
      <c r="S340" s="140">
        <v>0</v>
      </c>
      <c r="T340" s="141">
        <f>S340*H340</f>
        <v>0</v>
      </c>
      <c r="AR340" s="142" t="s">
        <v>252</v>
      </c>
      <c r="AT340" s="142" t="s">
        <v>148</v>
      </c>
      <c r="AU340" s="142" t="s">
        <v>82</v>
      </c>
      <c r="AY340" s="17" t="s">
        <v>145</v>
      </c>
      <c r="BE340" s="143">
        <f>IF(N340="základní",J340,0)</f>
        <v>0</v>
      </c>
      <c r="BF340" s="143">
        <f>IF(N340="snížená",J340,0)</f>
        <v>0</v>
      </c>
      <c r="BG340" s="143">
        <f>IF(N340="zákl. přenesená",J340,0)</f>
        <v>0</v>
      </c>
      <c r="BH340" s="143">
        <f>IF(N340="sníž. přenesená",J340,0)</f>
        <v>0</v>
      </c>
      <c r="BI340" s="143">
        <f>IF(N340="nulová",J340,0)</f>
        <v>0</v>
      </c>
      <c r="BJ340" s="17" t="s">
        <v>80</v>
      </c>
      <c r="BK340" s="143">
        <f>ROUND(I340*H340,2)</f>
        <v>0</v>
      </c>
      <c r="BL340" s="17" t="s">
        <v>252</v>
      </c>
      <c r="BM340" s="142" t="s">
        <v>518</v>
      </c>
    </row>
    <row r="341" spans="2:65" s="1" customFormat="1" ht="11.25">
      <c r="B341" s="32"/>
      <c r="D341" s="144" t="s">
        <v>155</v>
      </c>
      <c r="F341" s="145" t="s">
        <v>519</v>
      </c>
      <c r="I341" s="146"/>
      <c r="L341" s="32"/>
      <c r="M341" s="147"/>
      <c r="T341" s="53"/>
      <c r="AT341" s="17" t="s">
        <v>155</v>
      </c>
      <c r="AU341" s="17" t="s">
        <v>82</v>
      </c>
    </row>
    <row r="342" spans="2:65" s="13" customFormat="1" ht="11.25">
      <c r="B342" s="155"/>
      <c r="D342" s="149" t="s">
        <v>161</v>
      </c>
      <c r="E342" s="156" t="s">
        <v>19</v>
      </c>
      <c r="F342" s="157" t="s">
        <v>520</v>
      </c>
      <c r="H342" s="158">
        <v>32.4</v>
      </c>
      <c r="I342" s="159"/>
      <c r="L342" s="155"/>
      <c r="M342" s="160"/>
      <c r="T342" s="161"/>
      <c r="AT342" s="156" t="s">
        <v>161</v>
      </c>
      <c r="AU342" s="156" t="s">
        <v>82</v>
      </c>
      <c r="AV342" s="13" t="s">
        <v>82</v>
      </c>
      <c r="AW342" s="13" t="s">
        <v>33</v>
      </c>
      <c r="AX342" s="13" t="s">
        <v>80</v>
      </c>
      <c r="AY342" s="156" t="s">
        <v>145</v>
      </c>
    </row>
    <row r="343" spans="2:65" s="1" customFormat="1" ht="21.75" customHeight="1">
      <c r="B343" s="32"/>
      <c r="C343" s="131" t="s">
        <v>521</v>
      </c>
      <c r="D343" s="131" t="s">
        <v>148</v>
      </c>
      <c r="E343" s="132" t="s">
        <v>522</v>
      </c>
      <c r="F343" s="133" t="s">
        <v>523</v>
      </c>
      <c r="G343" s="134" t="s">
        <v>151</v>
      </c>
      <c r="H343" s="135">
        <v>64.44</v>
      </c>
      <c r="I343" s="136"/>
      <c r="J343" s="137">
        <f>ROUND(I343*H343,2)</f>
        <v>0</v>
      </c>
      <c r="K343" s="133" t="s">
        <v>152</v>
      </c>
      <c r="L343" s="32"/>
      <c r="M343" s="138" t="s">
        <v>19</v>
      </c>
      <c r="N343" s="139" t="s">
        <v>43</v>
      </c>
      <c r="P343" s="140">
        <f>O343*H343</f>
        <v>0</v>
      </c>
      <c r="Q343" s="140">
        <v>6.0000000000000001E-3</v>
      </c>
      <c r="R343" s="140">
        <f>Q343*H343</f>
        <v>0.38663999999999998</v>
      </c>
      <c r="S343" s="140">
        <v>0</v>
      </c>
      <c r="T343" s="141">
        <f>S343*H343</f>
        <v>0</v>
      </c>
      <c r="AR343" s="142" t="s">
        <v>252</v>
      </c>
      <c r="AT343" s="142" t="s">
        <v>148</v>
      </c>
      <c r="AU343" s="142" t="s">
        <v>82</v>
      </c>
      <c r="AY343" s="17" t="s">
        <v>145</v>
      </c>
      <c r="BE343" s="143">
        <f>IF(N343="základní",J343,0)</f>
        <v>0</v>
      </c>
      <c r="BF343" s="143">
        <f>IF(N343="snížená",J343,0)</f>
        <v>0</v>
      </c>
      <c r="BG343" s="143">
        <f>IF(N343="zákl. přenesená",J343,0)</f>
        <v>0</v>
      </c>
      <c r="BH343" s="143">
        <f>IF(N343="sníž. přenesená",J343,0)</f>
        <v>0</v>
      </c>
      <c r="BI343" s="143">
        <f>IF(N343="nulová",J343,0)</f>
        <v>0</v>
      </c>
      <c r="BJ343" s="17" t="s">
        <v>80</v>
      </c>
      <c r="BK343" s="143">
        <f>ROUND(I343*H343,2)</f>
        <v>0</v>
      </c>
      <c r="BL343" s="17" t="s">
        <v>252</v>
      </c>
      <c r="BM343" s="142" t="s">
        <v>524</v>
      </c>
    </row>
    <row r="344" spans="2:65" s="1" customFormat="1" ht="11.25">
      <c r="B344" s="32"/>
      <c r="D344" s="144" t="s">
        <v>155</v>
      </c>
      <c r="F344" s="145" t="s">
        <v>525</v>
      </c>
      <c r="I344" s="146"/>
      <c r="L344" s="32"/>
      <c r="M344" s="147"/>
      <c r="T344" s="53"/>
      <c r="AT344" s="17" t="s">
        <v>155</v>
      </c>
      <c r="AU344" s="17" t="s">
        <v>82</v>
      </c>
    </row>
    <row r="345" spans="2:65" s="12" customFormat="1" ht="11.25">
      <c r="B345" s="148"/>
      <c r="D345" s="149" t="s">
        <v>161</v>
      </c>
      <c r="E345" s="150" t="s">
        <v>19</v>
      </c>
      <c r="F345" s="151" t="s">
        <v>210</v>
      </c>
      <c r="H345" s="150" t="s">
        <v>19</v>
      </c>
      <c r="I345" s="152"/>
      <c r="L345" s="148"/>
      <c r="M345" s="153"/>
      <c r="T345" s="154"/>
      <c r="AT345" s="150" t="s">
        <v>161</v>
      </c>
      <c r="AU345" s="150" t="s">
        <v>82</v>
      </c>
      <c r="AV345" s="12" t="s">
        <v>80</v>
      </c>
      <c r="AW345" s="12" t="s">
        <v>33</v>
      </c>
      <c r="AX345" s="12" t="s">
        <v>72</v>
      </c>
      <c r="AY345" s="150" t="s">
        <v>145</v>
      </c>
    </row>
    <row r="346" spans="2:65" s="13" customFormat="1" ht="11.25">
      <c r="B346" s="155"/>
      <c r="D346" s="149" t="s">
        <v>161</v>
      </c>
      <c r="E346" s="156" t="s">
        <v>19</v>
      </c>
      <c r="F346" s="157" t="s">
        <v>211</v>
      </c>
      <c r="H346" s="158">
        <v>64.44</v>
      </c>
      <c r="I346" s="159"/>
      <c r="L346" s="155"/>
      <c r="M346" s="160"/>
      <c r="T346" s="161"/>
      <c r="AT346" s="156" t="s">
        <v>161</v>
      </c>
      <c r="AU346" s="156" t="s">
        <v>82</v>
      </c>
      <c r="AV346" s="13" t="s">
        <v>82</v>
      </c>
      <c r="AW346" s="13" t="s">
        <v>33</v>
      </c>
      <c r="AX346" s="13" t="s">
        <v>80</v>
      </c>
      <c r="AY346" s="156" t="s">
        <v>145</v>
      </c>
    </row>
    <row r="347" spans="2:65" s="1" customFormat="1" ht="16.5" customHeight="1">
      <c r="B347" s="32"/>
      <c r="C347" s="169" t="s">
        <v>526</v>
      </c>
      <c r="D347" s="169" t="s">
        <v>369</v>
      </c>
      <c r="E347" s="170" t="s">
        <v>527</v>
      </c>
      <c r="F347" s="171" t="s">
        <v>528</v>
      </c>
      <c r="G347" s="172" t="s">
        <v>151</v>
      </c>
      <c r="H347" s="173">
        <v>70.884</v>
      </c>
      <c r="I347" s="174"/>
      <c r="J347" s="175">
        <f>ROUND(I347*H347,2)</f>
        <v>0</v>
      </c>
      <c r="K347" s="171" t="s">
        <v>19</v>
      </c>
      <c r="L347" s="176"/>
      <c r="M347" s="177" t="s">
        <v>19</v>
      </c>
      <c r="N347" s="178" t="s">
        <v>43</v>
      </c>
      <c r="P347" s="140">
        <f>O347*H347</f>
        <v>0</v>
      </c>
      <c r="Q347" s="140">
        <v>1.18E-2</v>
      </c>
      <c r="R347" s="140">
        <f>Q347*H347</f>
        <v>0.83643119999999993</v>
      </c>
      <c r="S347" s="140">
        <v>0</v>
      </c>
      <c r="T347" s="141">
        <f>S347*H347</f>
        <v>0</v>
      </c>
      <c r="AR347" s="142" t="s">
        <v>343</v>
      </c>
      <c r="AT347" s="142" t="s">
        <v>369</v>
      </c>
      <c r="AU347" s="142" t="s">
        <v>82</v>
      </c>
      <c r="AY347" s="17" t="s">
        <v>145</v>
      </c>
      <c r="BE347" s="143">
        <f>IF(N347="základní",J347,0)</f>
        <v>0</v>
      </c>
      <c r="BF347" s="143">
        <f>IF(N347="snížená",J347,0)</f>
        <v>0</v>
      </c>
      <c r="BG347" s="143">
        <f>IF(N347="zákl. přenesená",J347,0)</f>
        <v>0</v>
      </c>
      <c r="BH347" s="143">
        <f>IF(N347="sníž. přenesená",J347,0)</f>
        <v>0</v>
      </c>
      <c r="BI347" s="143">
        <f>IF(N347="nulová",J347,0)</f>
        <v>0</v>
      </c>
      <c r="BJ347" s="17" t="s">
        <v>80</v>
      </c>
      <c r="BK347" s="143">
        <f>ROUND(I347*H347,2)</f>
        <v>0</v>
      </c>
      <c r="BL347" s="17" t="s">
        <v>252</v>
      </c>
      <c r="BM347" s="142" t="s">
        <v>529</v>
      </c>
    </row>
    <row r="348" spans="2:65" s="13" customFormat="1" ht="11.25">
      <c r="B348" s="155"/>
      <c r="D348" s="149" t="s">
        <v>161</v>
      </c>
      <c r="F348" s="157" t="s">
        <v>530</v>
      </c>
      <c r="H348" s="158">
        <v>70.884</v>
      </c>
      <c r="I348" s="159"/>
      <c r="L348" s="155"/>
      <c r="M348" s="160"/>
      <c r="T348" s="161"/>
      <c r="AT348" s="156" t="s">
        <v>161</v>
      </c>
      <c r="AU348" s="156" t="s">
        <v>82</v>
      </c>
      <c r="AV348" s="13" t="s">
        <v>82</v>
      </c>
      <c r="AW348" s="13" t="s">
        <v>4</v>
      </c>
      <c r="AX348" s="13" t="s">
        <v>80</v>
      </c>
      <c r="AY348" s="156" t="s">
        <v>145</v>
      </c>
    </row>
    <row r="349" spans="2:65" s="1" customFormat="1" ht="16.5" customHeight="1">
      <c r="B349" s="32"/>
      <c r="C349" s="131" t="s">
        <v>531</v>
      </c>
      <c r="D349" s="131" t="s">
        <v>148</v>
      </c>
      <c r="E349" s="132" t="s">
        <v>532</v>
      </c>
      <c r="F349" s="133" t="s">
        <v>533</v>
      </c>
      <c r="G349" s="134" t="s">
        <v>485</v>
      </c>
      <c r="H349" s="135">
        <v>14.4</v>
      </c>
      <c r="I349" s="136"/>
      <c r="J349" s="137">
        <f>ROUND(I349*H349,2)</f>
        <v>0</v>
      </c>
      <c r="K349" s="133" t="s">
        <v>152</v>
      </c>
      <c r="L349" s="32"/>
      <c r="M349" s="138" t="s">
        <v>19</v>
      </c>
      <c r="N349" s="139" t="s">
        <v>43</v>
      </c>
      <c r="P349" s="140">
        <f>O349*H349</f>
        <v>0</v>
      </c>
      <c r="Q349" s="140">
        <v>2.0000000000000001E-4</v>
      </c>
      <c r="R349" s="140">
        <f>Q349*H349</f>
        <v>2.8800000000000002E-3</v>
      </c>
      <c r="S349" s="140">
        <v>0</v>
      </c>
      <c r="T349" s="141">
        <f>S349*H349</f>
        <v>0</v>
      </c>
      <c r="AR349" s="142" t="s">
        <v>252</v>
      </c>
      <c r="AT349" s="142" t="s">
        <v>148</v>
      </c>
      <c r="AU349" s="142" t="s">
        <v>82</v>
      </c>
      <c r="AY349" s="17" t="s">
        <v>145</v>
      </c>
      <c r="BE349" s="143">
        <f>IF(N349="základní",J349,0)</f>
        <v>0</v>
      </c>
      <c r="BF349" s="143">
        <f>IF(N349="snížená",J349,0)</f>
        <v>0</v>
      </c>
      <c r="BG349" s="143">
        <f>IF(N349="zákl. přenesená",J349,0)</f>
        <v>0</v>
      </c>
      <c r="BH349" s="143">
        <f>IF(N349="sníž. přenesená",J349,0)</f>
        <v>0</v>
      </c>
      <c r="BI349" s="143">
        <f>IF(N349="nulová",J349,0)</f>
        <v>0</v>
      </c>
      <c r="BJ349" s="17" t="s">
        <v>80</v>
      </c>
      <c r="BK349" s="143">
        <f>ROUND(I349*H349,2)</f>
        <v>0</v>
      </c>
      <c r="BL349" s="17" t="s">
        <v>252</v>
      </c>
      <c r="BM349" s="142" t="s">
        <v>534</v>
      </c>
    </row>
    <row r="350" spans="2:65" s="1" customFormat="1" ht="11.25">
      <c r="B350" s="32"/>
      <c r="D350" s="144" t="s">
        <v>155</v>
      </c>
      <c r="F350" s="145" t="s">
        <v>535</v>
      </c>
      <c r="I350" s="146"/>
      <c r="L350" s="32"/>
      <c r="M350" s="147"/>
      <c r="T350" s="53"/>
      <c r="AT350" s="17" t="s">
        <v>155</v>
      </c>
      <c r="AU350" s="17" t="s">
        <v>82</v>
      </c>
    </row>
    <row r="351" spans="2:65" s="13" customFormat="1" ht="11.25">
      <c r="B351" s="155"/>
      <c r="D351" s="149" t="s">
        <v>161</v>
      </c>
      <c r="E351" s="156" t="s">
        <v>19</v>
      </c>
      <c r="F351" s="157" t="s">
        <v>536</v>
      </c>
      <c r="H351" s="158">
        <v>14.4</v>
      </c>
      <c r="I351" s="159"/>
      <c r="L351" s="155"/>
      <c r="M351" s="160"/>
      <c r="T351" s="161"/>
      <c r="AT351" s="156" t="s">
        <v>161</v>
      </c>
      <c r="AU351" s="156" t="s">
        <v>82</v>
      </c>
      <c r="AV351" s="13" t="s">
        <v>82</v>
      </c>
      <c r="AW351" s="13" t="s">
        <v>33</v>
      </c>
      <c r="AX351" s="13" t="s">
        <v>80</v>
      </c>
      <c r="AY351" s="156" t="s">
        <v>145</v>
      </c>
    </row>
    <row r="352" spans="2:65" s="1" customFormat="1" ht="16.5" customHeight="1">
      <c r="B352" s="32"/>
      <c r="C352" s="169" t="s">
        <v>537</v>
      </c>
      <c r="D352" s="169" t="s">
        <v>369</v>
      </c>
      <c r="E352" s="170" t="s">
        <v>538</v>
      </c>
      <c r="F352" s="171" t="s">
        <v>539</v>
      </c>
      <c r="G352" s="172" t="s">
        <v>485</v>
      </c>
      <c r="H352" s="173">
        <v>15.12</v>
      </c>
      <c r="I352" s="174"/>
      <c r="J352" s="175">
        <f>ROUND(I352*H352,2)</f>
        <v>0</v>
      </c>
      <c r="K352" s="171" t="s">
        <v>152</v>
      </c>
      <c r="L352" s="176"/>
      <c r="M352" s="177" t="s">
        <v>19</v>
      </c>
      <c r="N352" s="178" t="s">
        <v>43</v>
      </c>
      <c r="P352" s="140">
        <f>O352*H352</f>
        <v>0</v>
      </c>
      <c r="Q352" s="140">
        <v>3.2000000000000003E-4</v>
      </c>
      <c r="R352" s="140">
        <f>Q352*H352</f>
        <v>4.8384000000000005E-3</v>
      </c>
      <c r="S352" s="140">
        <v>0</v>
      </c>
      <c r="T352" s="141">
        <f>S352*H352</f>
        <v>0</v>
      </c>
      <c r="AR352" s="142" t="s">
        <v>343</v>
      </c>
      <c r="AT352" s="142" t="s">
        <v>369</v>
      </c>
      <c r="AU352" s="142" t="s">
        <v>82</v>
      </c>
      <c r="AY352" s="17" t="s">
        <v>145</v>
      </c>
      <c r="BE352" s="143">
        <f>IF(N352="základní",J352,0)</f>
        <v>0</v>
      </c>
      <c r="BF352" s="143">
        <f>IF(N352="snížená",J352,0)</f>
        <v>0</v>
      </c>
      <c r="BG352" s="143">
        <f>IF(N352="zákl. přenesená",J352,0)</f>
        <v>0</v>
      </c>
      <c r="BH352" s="143">
        <f>IF(N352="sníž. přenesená",J352,0)</f>
        <v>0</v>
      </c>
      <c r="BI352" s="143">
        <f>IF(N352="nulová",J352,0)</f>
        <v>0</v>
      </c>
      <c r="BJ352" s="17" t="s">
        <v>80</v>
      </c>
      <c r="BK352" s="143">
        <f>ROUND(I352*H352,2)</f>
        <v>0</v>
      </c>
      <c r="BL352" s="17" t="s">
        <v>252</v>
      </c>
      <c r="BM352" s="142" t="s">
        <v>540</v>
      </c>
    </row>
    <row r="353" spans="2:65" s="13" customFormat="1" ht="11.25">
      <c r="B353" s="155"/>
      <c r="D353" s="149" t="s">
        <v>161</v>
      </c>
      <c r="F353" s="157" t="s">
        <v>541</v>
      </c>
      <c r="H353" s="158">
        <v>15.12</v>
      </c>
      <c r="I353" s="159"/>
      <c r="L353" s="155"/>
      <c r="M353" s="160"/>
      <c r="T353" s="161"/>
      <c r="AT353" s="156" t="s">
        <v>161</v>
      </c>
      <c r="AU353" s="156" t="s">
        <v>82</v>
      </c>
      <c r="AV353" s="13" t="s">
        <v>82</v>
      </c>
      <c r="AW353" s="13" t="s">
        <v>4</v>
      </c>
      <c r="AX353" s="13" t="s">
        <v>80</v>
      </c>
      <c r="AY353" s="156" t="s">
        <v>145</v>
      </c>
    </row>
    <row r="354" spans="2:65" s="1" customFormat="1" ht="16.5" customHeight="1">
      <c r="B354" s="32"/>
      <c r="C354" s="131" t="s">
        <v>542</v>
      </c>
      <c r="D354" s="131" t="s">
        <v>148</v>
      </c>
      <c r="E354" s="132" t="s">
        <v>543</v>
      </c>
      <c r="F354" s="133" t="s">
        <v>544</v>
      </c>
      <c r="G354" s="134" t="s">
        <v>485</v>
      </c>
      <c r="H354" s="135">
        <v>37.799999999999997</v>
      </c>
      <c r="I354" s="136"/>
      <c r="J354" s="137">
        <f>ROUND(I354*H354,2)</f>
        <v>0</v>
      </c>
      <c r="K354" s="133" t="s">
        <v>152</v>
      </c>
      <c r="L354" s="32"/>
      <c r="M354" s="138" t="s">
        <v>19</v>
      </c>
      <c r="N354" s="139" t="s">
        <v>43</v>
      </c>
      <c r="P354" s="140">
        <f>O354*H354</f>
        <v>0</v>
      </c>
      <c r="Q354" s="140">
        <v>3.0000000000000001E-5</v>
      </c>
      <c r="R354" s="140">
        <f>Q354*H354</f>
        <v>1.134E-3</v>
      </c>
      <c r="S354" s="140">
        <v>0</v>
      </c>
      <c r="T354" s="141">
        <f>S354*H354</f>
        <v>0</v>
      </c>
      <c r="AR354" s="142" t="s">
        <v>252</v>
      </c>
      <c r="AT354" s="142" t="s">
        <v>148</v>
      </c>
      <c r="AU354" s="142" t="s">
        <v>82</v>
      </c>
      <c r="AY354" s="17" t="s">
        <v>145</v>
      </c>
      <c r="BE354" s="143">
        <f>IF(N354="základní",J354,0)</f>
        <v>0</v>
      </c>
      <c r="BF354" s="143">
        <f>IF(N354="snížená",J354,0)</f>
        <v>0</v>
      </c>
      <c r="BG354" s="143">
        <f>IF(N354="zákl. přenesená",J354,0)</f>
        <v>0</v>
      </c>
      <c r="BH354" s="143">
        <f>IF(N354="sníž. přenesená",J354,0)</f>
        <v>0</v>
      </c>
      <c r="BI354" s="143">
        <f>IF(N354="nulová",J354,0)</f>
        <v>0</v>
      </c>
      <c r="BJ354" s="17" t="s">
        <v>80</v>
      </c>
      <c r="BK354" s="143">
        <f>ROUND(I354*H354,2)</f>
        <v>0</v>
      </c>
      <c r="BL354" s="17" t="s">
        <v>252</v>
      </c>
      <c r="BM354" s="142" t="s">
        <v>545</v>
      </c>
    </row>
    <row r="355" spans="2:65" s="1" customFormat="1" ht="11.25">
      <c r="B355" s="32"/>
      <c r="D355" s="144" t="s">
        <v>155</v>
      </c>
      <c r="F355" s="145" t="s">
        <v>546</v>
      </c>
      <c r="I355" s="146"/>
      <c r="L355" s="32"/>
      <c r="M355" s="147"/>
      <c r="T355" s="53"/>
      <c r="AT355" s="17" t="s">
        <v>155</v>
      </c>
      <c r="AU355" s="17" t="s">
        <v>82</v>
      </c>
    </row>
    <row r="356" spans="2:65" s="1" customFormat="1" ht="16.5" customHeight="1">
      <c r="B356" s="32"/>
      <c r="C356" s="131" t="s">
        <v>547</v>
      </c>
      <c r="D356" s="131" t="s">
        <v>148</v>
      </c>
      <c r="E356" s="132" t="s">
        <v>548</v>
      </c>
      <c r="F356" s="133" t="s">
        <v>549</v>
      </c>
      <c r="G356" s="134" t="s">
        <v>151</v>
      </c>
      <c r="H356" s="135">
        <v>64.44</v>
      </c>
      <c r="I356" s="136"/>
      <c r="J356" s="137">
        <f>ROUND(I356*H356,2)</f>
        <v>0</v>
      </c>
      <c r="K356" s="133" t="s">
        <v>152</v>
      </c>
      <c r="L356" s="32"/>
      <c r="M356" s="138" t="s">
        <v>19</v>
      </c>
      <c r="N356" s="139" t="s">
        <v>43</v>
      </c>
      <c r="P356" s="140">
        <f>O356*H356</f>
        <v>0</v>
      </c>
      <c r="Q356" s="140">
        <v>5.0000000000000002E-5</v>
      </c>
      <c r="R356" s="140">
        <f>Q356*H356</f>
        <v>3.222E-3</v>
      </c>
      <c r="S356" s="140">
        <v>0</v>
      </c>
      <c r="T356" s="141">
        <f>S356*H356</f>
        <v>0</v>
      </c>
      <c r="AR356" s="142" t="s">
        <v>252</v>
      </c>
      <c r="AT356" s="142" t="s">
        <v>148</v>
      </c>
      <c r="AU356" s="142" t="s">
        <v>82</v>
      </c>
      <c r="AY356" s="17" t="s">
        <v>145</v>
      </c>
      <c r="BE356" s="143">
        <f>IF(N356="základní",J356,0)</f>
        <v>0</v>
      </c>
      <c r="BF356" s="143">
        <f>IF(N356="snížená",J356,0)</f>
        <v>0</v>
      </c>
      <c r="BG356" s="143">
        <f>IF(N356="zákl. přenesená",J356,0)</f>
        <v>0</v>
      </c>
      <c r="BH356" s="143">
        <f>IF(N356="sníž. přenesená",J356,0)</f>
        <v>0</v>
      </c>
      <c r="BI356" s="143">
        <f>IF(N356="nulová",J356,0)</f>
        <v>0</v>
      </c>
      <c r="BJ356" s="17" t="s">
        <v>80</v>
      </c>
      <c r="BK356" s="143">
        <f>ROUND(I356*H356,2)</f>
        <v>0</v>
      </c>
      <c r="BL356" s="17" t="s">
        <v>252</v>
      </c>
      <c r="BM356" s="142" t="s">
        <v>550</v>
      </c>
    </row>
    <row r="357" spans="2:65" s="1" customFormat="1" ht="11.25">
      <c r="B357" s="32"/>
      <c r="D357" s="144" t="s">
        <v>155</v>
      </c>
      <c r="F357" s="145" t="s">
        <v>551</v>
      </c>
      <c r="I357" s="146"/>
      <c r="L357" s="32"/>
      <c r="M357" s="147"/>
      <c r="T357" s="53"/>
      <c r="AT357" s="17" t="s">
        <v>155</v>
      </c>
      <c r="AU357" s="17" t="s">
        <v>82</v>
      </c>
    </row>
    <row r="358" spans="2:65" s="12" customFormat="1" ht="11.25">
      <c r="B358" s="148"/>
      <c r="D358" s="149" t="s">
        <v>161</v>
      </c>
      <c r="E358" s="150" t="s">
        <v>19</v>
      </c>
      <c r="F358" s="151" t="s">
        <v>209</v>
      </c>
      <c r="H358" s="150" t="s">
        <v>19</v>
      </c>
      <c r="I358" s="152"/>
      <c r="L358" s="148"/>
      <c r="M358" s="153"/>
      <c r="T358" s="154"/>
      <c r="AT358" s="150" t="s">
        <v>161</v>
      </c>
      <c r="AU358" s="150" t="s">
        <v>82</v>
      </c>
      <c r="AV358" s="12" t="s">
        <v>80</v>
      </c>
      <c r="AW358" s="12" t="s">
        <v>33</v>
      </c>
      <c r="AX358" s="12" t="s">
        <v>72</v>
      </c>
      <c r="AY358" s="150" t="s">
        <v>145</v>
      </c>
    </row>
    <row r="359" spans="2:65" s="12" customFormat="1" ht="11.25">
      <c r="B359" s="148"/>
      <c r="D359" s="149" t="s">
        <v>161</v>
      </c>
      <c r="E359" s="150" t="s">
        <v>19</v>
      </c>
      <c r="F359" s="151" t="s">
        <v>210</v>
      </c>
      <c r="H359" s="150" t="s">
        <v>19</v>
      </c>
      <c r="I359" s="152"/>
      <c r="L359" s="148"/>
      <c r="M359" s="153"/>
      <c r="T359" s="154"/>
      <c r="AT359" s="150" t="s">
        <v>161</v>
      </c>
      <c r="AU359" s="150" t="s">
        <v>82</v>
      </c>
      <c r="AV359" s="12" t="s">
        <v>80</v>
      </c>
      <c r="AW359" s="12" t="s">
        <v>33</v>
      </c>
      <c r="AX359" s="12" t="s">
        <v>72</v>
      </c>
      <c r="AY359" s="150" t="s">
        <v>145</v>
      </c>
    </row>
    <row r="360" spans="2:65" s="13" customFormat="1" ht="11.25">
      <c r="B360" s="155"/>
      <c r="D360" s="149" t="s">
        <v>161</v>
      </c>
      <c r="E360" s="156" t="s">
        <v>19</v>
      </c>
      <c r="F360" s="157" t="s">
        <v>211</v>
      </c>
      <c r="H360" s="158">
        <v>64.44</v>
      </c>
      <c r="I360" s="159"/>
      <c r="L360" s="155"/>
      <c r="M360" s="160"/>
      <c r="T360" s="161"/>
      <c r="AT360" s="156" t="s">
        <v>161</v>
      </c>
      <c r="AU360" s="156" t="s">
        <v>82</v>
      </c>
      <c r="AV360" s="13" t="s">
        <v>82</v>
      </c>
      <c r="AW360" s="13" t="s">
        <v>33</v>
      </c>
      <c r="AX360" s="13" t="s">
        <v>80</v>
      </c>
      <c r="AY360" s="156" t="s">
        <v>145</v>
      </c>
    </row>
    <row r="361" spans="2:65" s="1" customFormat="1" ht="24.2" customHeight="1">
      <c r="B361" s="32"/>
      <c r="C361" s="131" t="s">
        <v>552</v>
      </c>
      <c r="D361" s="131" t="s">
        <v>148</v>
      </c>
      <c r="E361" s="132" t="s">
        <v>553</v>
      </c>
      <c r="F361" s="133" t="s">
        <v>554</v>
      </c>
      <c r="G361" s="134" t="s">
        <v>305</v>
      </c>
      <c r="H361" s="135">
        <v>1.36</v>
      </c>
      <c r="I361" s="136"/>
      <c r="J361" s="137">
        <f>ROUND(I361*H361,2)</f>
        <v>0</v>
      </c>
      <c r="K361" s="133" t="s">
        <v>152</v>
      </c>
      <c r="L361" s="32"/>
      <c r="M361" s="138" t="s">
        <v>19</v>
      </c>
      <c r="N361" s="139" t="s">
        <v>43</v>
      </c>
      <c r="P361" s="140">
        <f>O361*H361</f>
        <v>0</v>
      </c>
      <c r="Q361" s="140">
        <v>0</v>
      </c>
      <c r="R361" s="140">
        <f>Q361*H361</f>
        <v>0</v>
      </c>
      <c r="S361" s="140">
        <v>0</v>
      </c>
      <c r="T361" s="141">
        <f>S361*H361</f>
        <v>0</v>
      </c>
      <c r="AR361" s="142" t="s">
        <v>252</v>
      </c>
      <c r="AT361" s="142" t="s">
        <v>148</v>
      </c>
      <c r="AU361" s="142" t="s">
        <v>82</v>
      </c>
      <c r="AY361" s="17" t="s">
        <v>145</v>
      </c>
      <c r="BE361" s="143">
        <f>IF(N361="základní",J361,0)</f>
        <v>0</v>
      </c>
      <c r="BF361" s="143">
        <f>IF(N361="snížená",J361,0)</f>
        <v>0</v>
      </c>
      <c r="BG361" s="143">
        <f>IF(N361="zákl. přenesená",J361,0)</f>
        <v>0</v>
      </c>
      <c r="BH361" s="143">
        <f>IF(N361="sníž. přenesená",J361,0)</f>
        <v>0</v>
      </c>
      <c r="BI361" s="143">
        <f>IF(N361="nulová",J361,0)</f>
        <v>0</v>
      </c>
      <c r="BJ361" s="17" t="s">
        <v>80</v>
      </c>
      <c r="BK361" s="143">
        <f>ROUND(I361*H361,2)</f>
        <v>0</v>
      </c>
      <c r="BL361" s="17" t="s">
        <v>252</v>
      </c>
      <c r="BM361" s="142" t="s">
        <v>555</v>
      </c>
    </row>
    <row r="362" spans="2:65" s="1" customFormat="1" ht="11.25">
      <c r="B362" s="32"/>
      <c r="D362" s="144" t="s">
        <v>155</v>
      </c>
      <c r="F362" s="145" t="s">
        <v>556</v>
      </c>
      <c r="I362" s="146"/>
      <c r="L362" s="32"/>
      <c r="M362" s="147"/>
      <c r="T362" s="53"/>
      <c r="AT362" s="17" t="s">
        <v>155</v>
      </c>
      <c r="AU362" s="17" t="s">
        <v>82</v>
      </c>
    </row>
    <row r="363" spans="2:65" s="11" customFormat="1" ht="22.9" customHeight="1">
      <c r="B363" s="119"/>
      <c r="D363" s="120" t="s">
        <v>71</v>
      </c>
      <c r="E363" s="129" t="s">
        <v>557</v>
      </c>
      <c r="F363" s="129" t="s">
        <v>558</v>
      </c>
      <c r="I363" s="122"/>
      <c r="J363" s="130">
        <f>BK363</f>
        <v>0</v>
      </c>
      <c r="L363" s="119"/>
      <c r="M363" s="124"/>
      <c r="P363" s="125">
        <f>SUM(P364:P379)</f>
        <v>0</v>
      </c>
      <c r="R363" s="125">
        <f>SUM(R364:R379)</f>
        <v>0</v>
      </c>
      <c r="T363" s="126">
        <f>SUM(T364:T379)</f>
        <v>0</v>
      </c>
      <c r="AR363" s="120" t="s">
        <v>82</v>
      </c>
      <c r="AT363" s="127" t="s">
        <v>71</v>
      </c>
      <c r="AU363" s="127" t="s">
        <v>80</v>
      </c>
      <c r="AY363" s="120" t="s">
        <v>145</v>
      </c>
      <c r="BK363" s="128">
        <f>SUM(BK364:BK379)</f>
        <v>0</v>
      </c>
    </row>
    <row r="364" spans="2:65" s="1" customFormat="1" ht="16.5" customHeight="1">
      <c r="B364" s="32"/>
      <c r="C364" s="131" t="s">
        <v>559</v>
      </c>
      <c r="D364" s="131" t="s">
        <v>148</v>
      </c>
      <c r="E364" s="132" t="s">
        <v>560</v>
      </c>
      <c r="F364" s="133" t="s">
        <v>561</v>
      </c>
      <c r="G364" s="134" t="s">
        <v>151</v>
      </c>
      <c r="H364" s="135">
        <v>119.444</v>
      </c>
      <c r="I364" s="136"/>
      <c r="J364" s="137">
        <f>ROUND(I364*H364,2)</f>
        <v>0</v>
      </c>
      <c r="K364" s="133" t="s">
        <v>19</v>
      </c>
      <c r="L364" s="32"/>
      <c r="M364" s="138" t="s">
        <v>19</v>
      </c>
      <c r="N364" s="139" t="s">
        <v>43</v>
      </c>
      <c r="P364" s="140">
        <f>O364*H364</f>
        <v>0</v>
      </c>
      <c r="Q364" s="140">
        <v>0</v>
      </c>
      <c r="R364" s="140">
        <f>Q364*H364</f>
        <v>0</v>
      </c>
      <c r="S364" s="140">
        <v>0</v>
      </c>
      <c r="T364" s="141">
        <f>S364*H364</f>
        <v>0</v>
      </c>
      <c r="AR364" s="142" t="s">
        <v>252</v>
      </c>
      <c r="AT364" s="142" t="s">
        <v>148</v>
      </c>
      <c r="AU364" s="142" t="s">
        <v>82</v>
      </c>
      <c r="AY364" s="17" t="s">
        <v>145</v>
      </c>
      <c r="BE364" s="143">
        <f>IF(N364="základní",J364,0)</f>
        <v>0</v>
      </c>
      <c r="BF364" s="143">
        <f>IF(N364="snížená",J364,0)</f>
        <v>0</v>
      </c>
      <c r="BG364" s="143">
        <f>IF(N364="zákl. přenesená",J364,0)</f>
        <v>0</v>
      </c>
      <c r="BH364" s="143">
        <f>IF(N364="sníž. přenesená",J364,0)</f>
        <v>0</v>
      </c>
      <c r="BI364" s="143">
        <f>IF(N364="nulová",J364,0)</f>
        <v>0</v>
      </c>
      <c r="BJ364" s="17" t="s">
        <v>80</v>
      </c>
      <c r="BK364" s="143">
        <f>ROUND(I364*H364,2)</f>
        <v>0</v>
      </c>
      <c r="BL364" s="17" t="s">
        <v>252</v>
      </c>
      <c r="BM364" s="142" t="s">
        <v>562</v>
      </c>
    </row>
    <row r="365" spans="2:65" s="12" customFormat="1" ht="11.25">
      <c r="B365" s="148"/>
      <c r="D365" s="149" t="s">
        <v>161</v>
      </c>
      <c r="E365" s="150" t="s">
        <v>19</v>
      </c>
      <c r="F365" s="151" t="s">
        <v>162</v>
      </c>
      <c r="H365" s="150" t="s">
        <v>19</v>
      </c>
      <c r="I365" s="152"/>
      <c r="L365" s="148"/>
      <c r="M365" s="153"/>
      <c r="T365" s="154"/>
      <c r="AT365" s="150" t="s">
        <v>161</v>
      </c>
      <c r="AU365" s="150" t="s">
        <v>82</v>
      </c>
      <c r="AV365" s="12" t="s">
        <v>80</v>
      </c>
      <c r="AW365" s="12" t="s">
        <v>33</v>
      </c>
      <c r="AX365" s="12" t="s">
        <v>72</v>
      </c>
      <c r="AY365" s="150" t="s">
        <v>145</v>
      </c>
    </row>
    <row r="366" spans="2:65" s="12" customFormat="1" ht="11.25">
      <c r="B366" s="148"/>
      <c r="D366" s="149" t="s">
        <v>161</v>
      </c>
      <c r="E366" s="150" t="s">
        <v>19</v>
      </c>
      <c r="F366" s="151" t="s">
        <v>163</v>
      </c>
      <c r="H366" s="150" t="s">
        <v>19</v>
      </c>
      <c r="I366" s="152"/>
      <c r="L366" s="148"/>
      <c r="M366" s="153"/>
      <c r="T366" s="154"/>
      <c r="AT366" s="150" t="s">
        <v>161</v>
      </c>
      <c r="AU366" s="150" t="s">
        <v>82</v>
      </c>
      <c r="AV366" s="12" t="s">
        <v>80</v>
      </c>
      <c r="AW366" s="12" t="s">
        <v>33</v>
      </c>
      <c r="AX366" s="12" t="s">
        <v>72</v>
      </c>
      <c r="AY366" s="150" t="s">
        <v>145</v>
      </c>
    </row>
    <row r="367" spans="2:65" s="13" customFormat="1" ht="11.25">
      <c r="B367" s="155"/>
      <c r="D367" s="149" t="s">
        <v>161</v>
      </c>
      <c r="E367" s="156" t="s">
        <v>19</v>
      </c>
      <c r="F367" s="157" t="s">
        <v>82</v>
      </c>
      <c r="H367" s="158">
        <v>2</v>
      </c>
      <c r="I367" s="159"/>
      <c r="L367" s="155"/>
      <c r="M367" s="160"/>
      <c r="T367" s="161"/>
      <c r="AT367" s="156" t="s">
        <v>161</v>
      </c>
      <c r="AU367" s="156" t="s">
        <v>82</v>
      </c>
      <c r="AV367" s="13" t="s">
        <v>82</v>
      </c>
      <c r="AW367" s="13" t="s">
        <v>33</v>
      </c>
      <c r="AX367" s="13" t="s">
        <v>72</v>
      </c>
      <c r="AY367" s="156" t="s">
        <v>145</v>
      </c>
    </row>
    <row r="368" spans="2:65" s="12" customFormat="1" ht="11.25">
      <c r="B368" s="148"/>
      <c r="D368" s="149" t="s">
        <v>161</v>
      </c>
      <c r="E368" s="150" t="s">
        <v>19</v>
      </c>
      <c r="F368" s="151" t="s">
        <v>164</v>
      </c>
      <c r="H368" s="150" t="s">
        <v>19</v>
      </c>
      <c r="I368" s="152"/>
      <c r="L368" s="148"/>
      <c r="M368" s="153"/>
      <c r="T368" s="154"/>
      <c r="AT368" s="150" t="s">
        <v>161</v>
      </c>
      <c r="AU368" s="150" t="s">
        <v>82</v>
      </c>
      <c r="AV368" s="12" t="s">
        <v>80</v>
      </c>
      <c r="AW368" s="12" t="s">
        <v>33</v>
      </c>
      <c r="AX368" s="12" t="s">
        <v>72</v>
      </c>
      <c r="AY368" s="150" t="s">
        <v>145</v>
      </c>
    </row>
    <row r="369" spans="2:65" s="13" customFormat="1" ht="11.25">
      <c r="B369" s="155"/>
      <c r="D369" s="149" t="s">
        <v>161</v>
      </c>
      <c r="E369" s="156" t="s">
        <v>19</v>
      </c>
      <c r="F369" s="157" t="s">
        <v>165</v>
      </c>
      <c r="H369" s="158">
        <v>20</v>
      </c>
      <c r="I369" s="159"/>
      <c r="L369" s="155"/>
      <c r="M369" s="160"/>
      <c r="T369" s="161"/>
      <c r="AT369" s="156" t="s">
        <v>161</v>
      </c>
      <c r="AU369" s="156" t="s">
        <v>82</v>
      </c>
      <c r="AV369" s="13" t="s">
        <v>82</v>
      </c>
      <c r="AW369" s="13" t="s">
        <v>33</v>
      </c>
      <c r="AX369" s="13" t="s">
        <v>72</v>
      </c>
      <c r="AY369" s="156" t="s">
        <v>145</v>
      </c>
    </row>
    <row r="370" spans="2:65" s="12" customFormat="1" ht="11.25">
      <c r="B370" s="148"/>
      <c r="D370" s="149" t="s">
        <v>161</v>
      </c>
      <c r="E370" s="150" t="s">
        <v>19</v>
      </c>
      <c r="F370" s="151" t="s">
        <v>162</v>
      </c>
      <c r="H370" s="150" t="s">
        <v>19</v>
      </c>
      <c r="I370" s="152"/>
      <c r="L370" s="148"/>
      <c r="M370" s="153"/>
      <c r="T370" s="154"/>
      <c r="AT370" s="150" t="s">
        <v>161</v>
      </c>
      <c r="AU370" s="150" t="s">
        <v>82</v>
      </c>
      <c r="AV370" s="12" t="s">
        <v>80</v>
      </c>
      <c r="AW370" s="12" t="s">
        <v>33</v>
      </c>
      <c r="AX370" s="12" t="s">
        <v>72</v>
      </c>
      <c r="AY370" s="150" t="s">
        <v>145</v>
      </c>
    </row>
    <row r="371" spans="2:65" s="12" customFormat="1" ht="11.25">
      <c r="B371" s="148"/>
      <c r="D371" s="149" t="s">
        <v>161</v>
      </c>
      <c r="E371" s="150" t="s">
        <v>19</v>
      </c>
      <c r="F371" s="151" t="s">
        <v>187</v>
      </c>
      <c r="H371" s="150" t="s">
        <v>19</v>
      </c>
      <c r="I371" s="152"/>
      <c r="L371" s="148"/>
      <c r="M371" s="153"/>
      <c r="T371" s="154"/>
      <c r="AT371" s="150" t="s">
        <v>161</v>
      </c>
      <c r="AU371" s="150" t="s">
        <v>82</v>
      </c>
      <c r="AV371" s="12" t="s">
        <v>80</v>
      </c>
      <c r="AW371" s="12" t="s">
        <v>33</v>
      </c>
      <c r="AX371" s="12" t="s">
        <v>72</v>
      </c>
      <c r="AY371" s="150" t="s">
        <v>145</v>
      </c>
    </row>
    <row r="372" spans="2:65" s="13" customFormat="1" ht="11.25">
      <c r="B372" s="155"/>
      <c r="D372" s="149" t="s">
        <v>161</v>
      </c>
      <c r="E372" s="156" t="s">
        <v>19</v>
      </c>
      <c r="F372" s="157" t="s">
        <v>188</v>
      </c>
      <c r="H372" s="158">
        <v>24.72</v>
      </c>
      <c r="I372" s="159"/>
      <c r="L372" s="155"/>
      <c r="M372" s="160"/>
      <c r="T372" s="161"/>
      <c r="AT372" s="156" t="s">
        <v>161</v>
      </c>
      <c r="AU372" s="156" t="s">
        <v>82</v>
      </c>
      <c r="AV372" s="13" t="s">
        <v>82</v>
      </c>
      <c r="AW372" s="13" t="s">
        <v>33</v>
      </c>
      <c r="AX372" s="13" t="s">
        <v>72</v>
      </c>
      <c r="AY372" s="156" t="s">
        <v>145</v>
      </c>
    </row>
    <row r="373" spans="2:65" s="12" customFormat="1" ht="11.25">
      <c r="B373" s="148"/>
      <c r="D373" s="149" t="s">
        <v>161</v>
      </c>
      <c r="E373" s="150" t="s">
        <v>19</v>
      </c>
      <c r="F373" s="151" t="s">
        <v>189</v>
      </c>
      <c r="H373" s="150" t="s">
        <v>19</v>
      </c>
      <c r="I373" s="152"/>
      <c r="L373" s="148"/>
      <c r="M373" s="153"/>
      <c r="T373" s="154"/>
      <c r="AT373" s="150" t="s">
        <v>161</v>
      </c>
      <c r="AU373" s="150" t="s">
        <v>82</v>
      </c>
      <c r="AV373" s="12" t="s">
        <v>80</v>
      </c>
      <c r="AW373" s="12" t="s">
        <v>33</v>
      </c>
      <c r="AX373" s="12" t="s">
        <v>72</v>
      </c>
      <c r="AY373" s="150" t="s">
        <v>145</v>
      </c>
    </row>
    <row r="374" spans="2:65" s="13" customFormat="1" ht="11.25">
      <c r="B374" s="155"/>
      <c r="D374" s="149" t="s">
        <v>161</v>
      </c>
      <c r="E374" s="156" t="s">
        <v>19</v>
      </c>
      <c r="F374" s="157" t="s">
        <v>190</v>
      </c>
      <c r="H374" s="158">
        <v>32.723999999999997</v>
      </c>
      <c r="I374" s="159"/>
      <c r="L374" s="155"/>
      <c r="M374" s="160"/>
      <c r="T374" s="161"/>
      <c r="AT374" s="156" t="s">
        <v>161</v>
      </c>
      <c r="AU374" s="156" t="s">
        <v>82</v>
      </c>
      <c r="AV374" s="13" t="s">
        <v>82</v>
      </c>
      <c r="AW374" s="13" t="s">
        <v>33</v>
      </c>
      <c r="AX374" s="13" t="s">
        <v>72</v>
      </c>
      <c r="AY374" s="156" t="s">
        <v>145</v>
      </c>
    </row>
    <row r="375" spans="2:65" s="12" customFormat="1" ht="11.25">
      <c r="B375" s="148"/>
      <c r="D375" s="149" t="s">
        <v>161</v>
      </c>
      <c r="E375" s="150" t="s">
        <v>19</v>
      </c>
      <c r="F375" s="151" t="s">
        <v>191</v>
      </c>
      <c r="H375" s="150" t="s">
        <v>19</v>
      </c>
      <c r="I375" s="152"/>
      <c r="L375" s="148"/>
      <c r="M375" s="153"/>
      <c r="T375" s="154"/>
      <c r="AT375" s="150" t="s">
        <v>161</v>
      </c>
      <c r="AU375" s="150" t="s">
        <v>82</v>
      </c>
      <c r="AV375" s="12" t="s">
        <v>80</v>
      </c>
      <c r="AW375" s="12" t="s">
        <v>33</v>
      </c>
      <c r="AX375" s="12" t="s">
        <v>72</v>
      </c>
      <c r="AY375" s="150" t="s">
        <v>145</v>
      </c>
    </row>
    <row r="376" spans="2:65" s="13" customFormat="1" ht="11.25">
      <c r="B376" s="155"/>
      <c r="D376" s="149" t="s">
        <v>161</v>
      </c>
      <c r="E376" s="156" t="s">
        <v>19</v>
      </c>
      <c r="F376" s="157" t="s">
        <v>192</v>
      </c>
      <c r="H376" s="158">
        <v>35</v>
      </c>
      <c r="I376" s="159"/>
      <c r="L376" s="155"/>
      <c r="M376" s="160"/>
      <c r="T376" s="161"/>
      <c r="AT376" s="156" t="s">
        <v>161</v>
      </c>
      <c r="AU376" s="156" t="s">
        <v>82</v>
      </c>
      <c r="AV376" s="13" t="s">
        <v>82</v>
      </c>
      <c r="AW376" s="13" t="s">
        <v>33</v>
      </c>
      <c r="AX376" s="13" t="s">
        <v>72</v>
      </c>
      <c r="AY376" s="156" t="s">
        <v>145</v>
      </c>
    </row>
    <row r="377" spans="2:65" s="12" customFormat="1" ht="11.25">
      <c r="B377" s="148"/>
      <c r="D377" s="149" t="s">
        <v>161</v>
      </c>
      <c r="E377" s="150" t="s">
        <v>19</v>
      </c>
      <c r="F377" s="151" t="s">
        <v>193</v>
      </c>
      <c r="H377" s="150" t="s">
        <v>19</v>
      </c>
      <c r="I377" s="152"/>
      <c r="L377" s="148"/>
      <c r="M377" s="153"/>
      <c r="T377" s="154"/>
      <c r="AT377" s="150" t="s">
        <v>161</v>
      </c>
      <c r="AU377" s="150" t="s">
        <v>82</v>
      </c>
      <c r="AV377" s="12" t="s">
        <v>80</v>
      </c>
      <c r="AW377" s="12" t="s">
        <v>33</v>
      </c>
      <c r="AX377" s="12" t="s">
        <v>72</v>
      </c>
      <c r="AY377" s="150" t="s">
        <v>145</v>
      </c>
    </row>
    <row r="378" spans="2:65" s="13" customFormat="1" ht="11.25">
      <c r="B378" s="155"/>
      <c r="D378" s="149" t="s">
        <v>161</v>
      </c>
      <c r="E378" s="156" t="s">
        <v>19</v>
      </c>
      <c r="F378" s="157" t="s">
        <v>178</v>
      </c>
      <c r="H378" s="158">
        <v>5</v>
      </c>
      <c r="I378" s="159"/>
      <c r="L378" s="155"/>
      <c r="M378" s="160"/>
      <c r="T378" s="161"/>
      <c r="AT378" s="156" t="s">
        <v>161</v>
      </c>
      <c r="AU378" s="156" t="s">
        <v>82</v>
      </c>
      <c r="AV378" s="13" t="s">
        <v>82</v>
      </c>
      <c r="AW378" s="13" t="s">
        <v>33</v>
      </c>
      <c r="AX378" s="13" t="s">
        <v>72</v>
      </c>
      <c r="AY378" s="156" t="s">
        <v>145</v>
      </c>
    </row>
    <row r="379" spans="2:65" s="14" customFormat="1" ht="11.25">
      <c r="B379" s="162"/>
      <c r="D379" s="149" t="s">
        <v>161</v>
      </c>
      <c r="E379" s="163" t="s">
        <v>19</v>
      </c>
      <c r="F379" s="164" t="s">
        <v>166</v>
      </c>
      <c r="H379" s="165">
        <v>119.444</v>
      </c>
      <c r="I379" s="166"/>
      <c r="L379" s="162"/>
      <c r="M379" s="167"/>
      <c r="T379" s="168"/>
      <c r="AT379" s="163" t="s">
        <v>161</v>
      </c>
      <c r="AU379" s="163" t="s">
        <v>82</v>
      </c>
      <c r="AV379" s="14" t="s">
        <v>153</v>
      </c>
      <c r="AW379" s="14" t="s">
        <v>33</v>
      </c>
      <c r="AX379" s="14" t="s">
        <v>80</v>
      </c>
      <c r="AY379" s="163" t="s">
        <v>145</v>
      </c>
    </row>
    <row r="380" spans="2:65" s="11" customFormat="1" ht="22.9" customHeight="1">
      <c r="B380" s="119"/>
      <c r="D380" s="120" t="s">
        <v>71</v>
      </c>
      <c r="E380" s="129" t="s">
        <v>563</v>
      </c>
      <c r="F380" s="129" t="s">
        <v>564</v>
      </c>
      <c r="I380" s="122"/>
      <c r="J380" s="130">
        <f>BK380</f>
        <v>0</v>
      </c>
      <c r="L380" s="119"/>
      <c r="M380" s="124"/>
      <c r="P380" s="125">
        <f>SUM(P381:P390)</f>
        <v>0</v>
      </c>
      <c r="R380" s="125">
        <f>SUM(R381:R390)</f>
        <v>0.1214957608</v>
      </c>
      <c r="T380" s="126">
        <f>SUM(T381:T390)</f>
        <v>0</v>
      </c>
      <c r="AR380" s="120" t="s">
        <v>82</v>
      </c>
      <c r="AT380" s="127" t="s">
        <v>71</v>
      </c>
      <c r="AU380" s="127" t="s">
        <v>80</v>
      </c>
      <c r="AY380" s="120" t="s">
        <v>145</v>
      </c>
      <c r="BK380" s="128">
        <f>SUM(BK381:BK390)</f>
        <v>0</v>
      </c>
    </row>
    <row r="381" spans="2:65" s="1" customFormat="1" ht="16.5" customHeight="1">
      <c r="B381" s="32"/>
      <c r="C381" s="131" t="s">
        <v>565</v>
      </c>
      <c r="D381" s="131" t="s">
        <v>148</v>
      </c>
      <c r="E381" s="132" t="s">
        <v>566</v>
      </c>
      <c r="F381" s="133" t="s">
        <v>567</v>
      </c>
      <c r="G381" s="134" t="s">
        <v>151</v>
      </c>
      <c r="H381" s="135">
        <v>263.43400000000003</v>
      </c>
      <c r="I381" s="136"/>
      <c r="J381" s="137">
        <f>ROUND(I381*H381,2)</f>
        <v>0</v>
      </c>
      <c r="K381" s="133" t="s">
        <v>152</v>
      </c>
      <c r="L381" s="32"/>
      <c r="M381" s="138" t="s">
        <v>19</v>
      </c>
      <c r="N381" s="139" t="s">
        <v>43</v>
      </c>
      <c r="P381" s="140">
        <f>O381*H381</f>
        <v>0</v>
      </c>
      <c r="Q381" s="140">
        <v>2.0120000000000001E-4</v>
      </c>
      <c r="R381" s="140">
        <f>Q381*H381</f>
        <v>5.3002920800000006E-2</v>
      </c>
      <c r="S381" s="140">
        <v>0</v>
      </c>
      <c r="T381" s="141">
        <f>S381*H381</f>
        <v>0</v>
      </c>
      <c r="AR381" s="142" t="s">
        <v>252</v>
      </c>
      <c r="AT381" s="142" t="s">
        <v>148</v>
      </c>
      <c r="AU381" s="142" t="s">
        <v>82</v>
      </c>
      <c r="AY381" s="17" t="s">
        <v>145</v>
      </c>
      <c r="BE381" s="143">
        <f>IF(N381="základní",J381,0)</f>
        <v>0</v>
      </c>
      <c r="BF381" s="143">
        <f>IF(N381="snížená",J381,0)</f>
        <v>0</v>
      </c>
      <c r="BG381" s="143">
        <f>IF(N381="zákl. přenesená",J381,0)</f>
        <v>0</v>
      </c>
      <c r="BH381" s="143">
        <f>IF(N381="sníž. přenesená",J381,0)</f>
        <v>0</v>
      </c>
      <c r="BI381" s="143">
        <f>IF(N381="nulová",J381,0)</f>
        <v>0</v>
      </c>
      <c r="BJ381" s="17" t="s">
        <v>80</v>
      </c>
      <c r="BK381" s="143">
        <f>ROUND(I381*H381,2)</f>
        <v>0</v>
      </c>
      <c r="BL381" s="17" t="s">
        <v>252</v>
      </c>
      <c r="BM381" s="142" t="s">
        <v>568</v>
      </c>
    </row>
    <row r="382" spans="2:65" s="1" customFormat="1" ht="11.25">
      <c r="B382" s="32"/>
      <c r="D382" s="144" t="s">
        <v>155</v>
      </c>
      <c r="F382" s="145" t="s">
        <v>569</v>
      </c>
      <c r="I382" s="146"/>
      <c r="L382" s="32"/>
      <c r="M382" s="147"/>
      <c r="T382" s="53"/>
      <c r="AT382" s="17" t="s">
        <v>155</v>
      </c>
      <c r="AU382" s="17" t="s">
        <v>82</v>
      </c>
    </row>
    <row r="383" spans="2:65" s="12" customFormat="1" ht="11.25">
      <c r="B383" s="148"/>
      <c r="D383" s="149" t="s">
        <v>161</v>
      </c>
      <c r="E383" s="150" t="s">
        <v>19</v>
      </c>
      <c r="F383" s="151" t="s">
        <v>570</v>
      </c>
      <c r="H383" s="150" t="s">
        <v>19</v>
      </c>
      <c r="I383" s="152"/>
      <c r="L383" s="148"/>
      <c r="M383" s="153"/>
      <c r="T383" s="154"/>
      <c r="AT383" s="150" t="s">
        <v>161</v>
      </c>
      <c r="AU383" s="150" t="s">
        <v>82</v>
      </c>
      <c r="AV383" s="12" t="s">
        <v>80</v>
      </c>
      <c r="AW383" s="12" t="s">
        <v>33</v>
      </c>
      <c r="AX383" s="12" t="s">
        <v>72</v>
      </c>
      <c r="AY383" s="150" t="s">
        <v>145</v>
      </c>
    </row>
    <row r="384" spans="2:65" s="13" customFormat="1" ht="11.25">
      <c r="B384" s="155"/>
      <c r="D384" s="149" t="s">
        <v>161</v>
      </c>
      <c r="E384" s="156" t="s">
        <v>19</v>
      </c>
      <c r="F384" s="157" t="s">
        <v>571</v>
      </c>
      <c r="H384" s="158">
        <v>101.55</v>
      </c>
      <c r="I384" s="159"/>
      <c r="L384" s="155"/>
      <c r="M384" s="160"/>
      <c r="T384" s="161"/>
      <c r="AT384" s="156" t="s">
        <v>161</v>
      </c>
      <c r="AU384" s="156" t="s">
        <v>82</v>
      </c>
      <c r="AV384" s="13" t="s">
        <v>82</v>
      </c>
      <c r="AW384" s="13" t="s">
        <v>33</v>
      </c>
      <c r="AX384" s="13" t="s">
        <v>72</v>
      </c>
      <c r="AY384" s="156" t="s">
        <v>145</v>
      </c>
    </row>
    <row r="385" spans="2:65" s="12" customFormat="1" ht="11.25">
      <c r="B385" s="148"/>
      <c r="D385" s="149" t="s">
        <v>161</v>
      </c>
      <c r="E385" s="150" t="s">
        <v>19</v>
      </c>
      <c r="F385" s="151" t="s">
        <v>572</v>
      </c>
      <c r="H385" s="150" t="s">
        <v>19</v>
      </c>
      <c r="I385" s="152"/>
      <c r="L385" s="148"/>
      <c r="M385" s="153"/>
      <c r="T385" s="154"/>
      <c r="AT385" s="150" t="s">
        <v>161</v>
      </c>
      <c r="AU385" s="150" t="s">
        <v>82</v>
      </c>
      <c r="AV385" s="12" t="s">
        <v>80</v>
      </c>
      <c r="AW385" s="12" t="s">
        <v>33</v>
      </c>
      <c r="AX385" s="12" t="s">
        <v>72</v>
      </c>
      <c r="AY385" s="150" t="s">
        <v>145</v>
      </c>
    </row>
    <row r="386" spans="2:65" s="13" customFormat="1" ht="11.25">
      <c r="B386" s="155"/>
      <c r="D386" s="149" t="s">
        <v>161</v>
      </c>
      <c r="E386" s="156" t="s">
        <v>19</v>
      </c>
      <c r="F386" s="157" t="s">
        <v>573</v>
      </c>
      <c r="H386" s="158">
        <v>161.88399999999999</v>
      </c>
      <c r="I386" s="159"/>
      <c r="L386" s="155"/>
      <c r="M386" s="160"/>
      <c r="T386" s="161"/>
      <c r="AT386" s="156" t="s">
        <v>161</v>
      </c>
      <c r="AU386" s="156" t="s">
        <v>82</v>
      </c>
      <c r="AV386" s="13" t="s">
        <v>82</v>
      </c>
      <c r="AW386" s="13" t="s">
        <v>33</v>
      </c>
      <c r="AX386" s="13" t="s">
        <v>72</v>
      </c>
      <c r="AY386" s="156" t="s">
        <v>145</v>
      </c>
    </row>
    <row r="387" spans="2:65" s="14" customFormat="1" ht="11.25">
      <c r="B387" s="162"/>
      <c r="D387" s="149" t="s">
        <v>161</v>
      </c>
      <c r="E387" s="163" t="s">
        <v>19</v>
      </c>
      <c r="F387" s="164" t="s">
        <v>166</v>
      </c>
      <c r="H387" s="165">
        <v>263.43400000000003</v>
      </c>
      <c r="I387" s="166"/>
      <c r="L387" s="162"/>
      <c r="M387" s="167"/>
      <c r="T387" s="168"/>
      <c r="AT387" s="163" t="s">
        <v>161</v>
      </c>
      <c r="AU387" s="163" t="s">
        <v>82</v>
      </c>
      <c r="AV387" s="14" t="s">
        <v>153</v>
      </c>
      <c r="AW387" s="14" t="s">
        <v>33</v>
      </c>
      <c r="AX387" s="14" t="s">
        <v>80</v>
      </c>
      <c r="AY387" s="163" t="s">
        <v>145</v>
      </c>
    </row>
    <row r="388" spans="2:65" s="1" customFormat="1" ht="24.2" customHeight="1">
      <c r="B388" s="32"/>
      <c r="C388" s="131" t="s">
        <v>574</v>
      </c>
      <c r="D388" s="131" t="s">
        <v>148</v>
      </c>
      <c r="E388" s="132" t="s">
        <v>575</v>
      </c>
      <c r="F388" s="133" t="s">
        <v>576</v>
      </c>
      <c r="G388" s="134" t="s">
        <v>151</v>
      </c>
      <c r="H388" s="135">
        <v>263.43400000000003</v>
      </c>
      <c r="I388" s="136"/>
      <c r="J388" s="137">
        <f>ROUND(I388*H388,2)</f>
        <v>0</v>
      </c>
      <c r="K388" s="133" t="s">
        <v>19</v>
      </c>
      <c r="L388" s="32"/>
      <c r="M388" s="138" t="s">
        <v>19</v>
      </c>
      <c r="N388" s="139" t="s">
        <v>43</v>
      </c>
      <c r="P388" s="140">
        <f>O388*H388</f>
        <v>0</v>
      </c>
      <c r="Q388" s="140">
        <v>2.5999999999999998E-4</v>
      </c>
      <c r="R388" s="140">
        <f>Q388*H388</f>
        <v>6.8492839999999999E-2</v>
      </c>
      <c r="S388" s="140">
        <v>0</v>
      </c>
      <c r="T388" s="141">
        <f>S388*H388</f>
        <v>0</v>
      </c>
      <c r="AR388" s="142" t="s">
        <v>252</v>
      </c>
      <c r="AT388" s="142" t="s">
        <v>148</v>
      </c>
      <c r="AU388" s="142" t="s">
        <v>82</v>
      </c>
      <c r="AY388" s="17" t="s">
        <v>145</v>
      </c>
      <c r="BE388" s="143">
        <f>IF(N388="základní",J388,0)</f>
        <v>0</v>
      </c>
      <c r="BF388" s="143">
        <f>IF(N388="snížená",J388,0)</f>
        <v>0</v>
      </c>
      <c r="BG388" s="143">
        <f>IF(N388="zákl. přenesená",J388,0)</f>
        <v>0</v>
      </c>
      <c r="BH388" s="143">
        <f>IF(N388="sníž. přenesená",J388,0)</f>
        <v>0</v>
      </c>
      <c r="BI388" s="143">
        <f>IF(N388="nulová",J388,0)</f>
        <v>0</v>
      </c>
      <c r="BJ388" s="17" t="s">
        <v>80</v>
      </c>
      <c r="BK388" s="143">
        <f>ROUND(I388*H388,2)</f>
        <v>0</v>
      </c>
      <c r="BL388" s="17" t="s">
        <v>252</v>
      </c>
      <c r="BM388" s="142" t="s">
        <v>577</v>
      </c>
    </row>
    <row r="389" spans="2:65" s="12" customFormat="1" ht="11.25">
      <c r="B389" s="148"/>
      <c r="D389" s="149" t="s">
        <v>161</v>
      </c>
      <c r="E389" s="150" t="s">
        <v>19</v>
      </c>
      <c r="F389" s="151" t="s">
        <v>578</v>
      </c>
      <c r="H389" s="150" t="s">
        <v>19</v>
      </c>
      <c r="I389" s="152"/>
      <c r="L389" s="148"/>
      <c r="M389" s="153"/>
      <c r="T389" s="154"/>
      <c r="AT389" s="150" t="s">
        <v>161</v>
      </c>
      <c r="AU389" s="150" t="s">
        <v>82</v>
      </c>
      <c r="AV389" s="12" t="s">
        <v>80</v>
      </c>
      <c r="AW389" s="12" t="s">
        <v>33</v>
      </c>
      <c r="AX389" s="12" t="s">
        <v>72</v>
      </c>
      <c r="AY389" s="150" t="s">
        <v>145</v>
      </c>
    </row>
    <row r="390" spans="2:65" s="13" customFormat="1" ht="11.25">
      <c r="B390" s="155"/>
      <c r="D390" s="149" t="s">
        <v>161</v>
      </c>
      <c r="E390" s="156" t="s">
        <v>19</v>
      </c>
      <c r="F390" s="157" t="s">
        <v>579</v>
      </c>
      <c r="H390" s="158">
        <v>263.43400000000003</v>
      </c>
      <c r="I390" s="159"/>
      <c r="L390" s="155"/>
      <c r="M390" s="179"/>
      <c r="N390" s="180"/>
      <c r="O390" s="180"/>
      <c r="P390" s="180"/>
      <c r="Q390" s="180"/>
      <c r="R390" s="180"/>
      <c r="S390" s="180"/>
      <c r="T390" s="181"/>
      <c r="AT390" s="156" t="s">
        <v>161</v>
      </c>
      <c r="AU390" s="156" t="s">
        <v>82</v>
      </c>
      <c r="AV390" s="13" t="s">
        <v>82</v>
      </c>
      <c r="AW390" s="13" t="s">
        <v>33</v>
      </c>
      <c r="AX390" s="13" t="s">
        <v>80</v>
      </c>
      <c r="AY390" s="156" t="s">
        <v>145</v>
      </c>
    </row>
    <row r="391" spans="2:65" s="1" customFormat="1" ht="6.95" customHeight="1">
      <c r="B391" s="41"/>
      <c r="C391" s="42"/>
      <c r="D391" s="42"/>
      <c r="E391" s="42"/>
      <c r="F391" s="42"/>
      <c r="G391" s="42"/>
      <c r="H391" s="42"/>
      <c r="I391" s="42"/>
      <c r="J391" s="42"/>
      <c r="K391" s="42"/>
      <c r="L391" s="32"/>
    </row>
  </sheetData>
  <sheetProtection algorithmName="SHA-512" hashValue="zGIcl9aZSIwg468mE7l62n0w/Bi38sBLKojw4D8p7cJCK1wFXgWVIkA/46XuhRxZbnuDc0/g7QZ002o2Mdk6Jw==" saltValue="Cp6wwYk1qm6Shuj2BJYgie6YR807poTQLQbcRsbjLhpYGCBtMWzyuG8Qqi0XR6ntMSOePMjmZiYSVMli1Izh4A==" spinCount="100000" sheet="1" objects="1" scenarios="1" formatColumns="0" formatRows="0" autoFilter="0"/>
  <autoFilter ref="C90:K390" xr:uid="{00000000-0009-0000-0000-000001000000}"/>
  <mergeCells count="9">
    <mergeCell ref="E50:H50"/>
    <mergeCell ref="E81:H81"/>
    <mergeCell ref="E83:H83"/>
    <mergeCell ref="L2:V2"/>
    <mergeCell ref="E7:H7"/>
    <mergeCell ref="E9:H9"/>
    <mergeCell ref="E18:H18"/>
    <mergeCell ref="E27:H27"/>
    <mergeCell ref="E48:H48"/>
  </mergeCells>
  <hyperlinks>
    <hyperlink ref="F95" r:id="rId1" xr:uid="{00000000-0004-0000-0100-000000000000}"/>
    <hyperlink ref="F97" r:id="rId2" xr:uid="{00000000-0004-0000-0100-000001000000}"/>
    <hyperlink ref="F105" r:id="rId3" xr:uid="{00000000-0004-0000-0100-000002000000}"/>
    <hyperlink ref="F113" r:id="rId4" xr:uid="{00000000-0004-0000-0100-000003000000}"/>
    <hyperlink ref="F117" r:id="rId5" xr:uid="{00000000-0004-0000-0100-000004000000}"/>
    <hyperlink ref="F119" r:id="rId6" xr:uid="{00000000-0004-0000-0100-000005000000}"/>
    <hyperlink ref="F131" r:id="rId7" xr:uid="{00000000-0004-0000-0100-000006000000}"/>
    <hyperlink ref="F143" r:id="rId8" xr:uid="{00000000-0004-0000-0100-000007000000}"/>
    <hyperlink ref="F145" r:id="rId9" xr:uid="{00000000-0004-0000-0100-000008000000}"/>
    <hyperlink ref="F150" r:id="rId10" xr:uid="{00000000-0004-0000-0100-000009000000}"/>
    <hyperlink ref="F158" r:id="rId11" xr:uid="{00000000-0004-0000-0100-00000A000000}"/>
    <hyperlink ref="F163" r:id="rId12" xr:uid="{00000000-0004-0000-0100-00000B000000}"/>
    <hyperlink ref="F168" r:id="rId13" xr:uid="{00000000-0004-0000-0100-00000C000000}"/>
    <hyperlink ref="F171" r:id="rId14" xr:uid="{00000000-0004-0000-0100-00000D000000}"/>
    <hyperlink ref="F174" r:id="rId15" xr:uid="{00000000-0004-0000-0100-00000E000000}"/>
    <hyperlink ref="F180" r:id="rId16" xr:uid="{00000000-0004-0000-0100-00000F000000}"/>
    <hyperlink ref="F184" r:id="rId17" xr:uid="{00000000-0004-0000-0100-000010000000}"/>
    <hyperlink ref="F194" r:id="rId18" xr:uid="{00000000-0004-0000-0100-000011000000}"/>
    <hyperlink ref="F209" r:id="rId19" xr:uid="{00000000-0004-0000-0100-000012000000}"/>
    <hyperlink ref="F230" r:id="rId20" xr:uid="{00000000-0004-0000-0100-000013000000}"/>
    <hyperlink ref="F232" r:id="rId21" xr:uid="{00000000-0004-0000-0100-000014000000}"/>
    <hyperlink ref="F234" r:id="rId22" xr:uid="{00000000-0004-0000-0100-000015000000}"/>
    <hyperlink ref="F237" r:id="rId23" xr:uid="{00000000-0004-0000-0100-000016000000}"/>
    <hyperlink ref="F240" r:id="rId24" xr:uid="{00000000-0004-0000-0100-000017000000}"/>
    <hyperlink ref="F243" r:id="rId25" xr:uid="{00000000-0004-0000-0100-000018000000}"/>
    <hyperlink ref="F245" r:id="rId26" xr:uid="{00000000-0004-0000-0100-000019000000}"/>
    <hyperlink ref="F248" r:id="rId27" xr:uid="{00000000-0004-0000-0100-00001A000000}"/>
    <hyperlink ref="F252" r:id="rId28" xr:uid="{00000000-0004-0000-0100-00001B000000}"/>
    <hyperlink ref="F256" r:id="rId29" xr:uid="{00000000-0004-0000-0100-00001C000000}"/>
    <hyperlink ref="F258" r:id="rId30" xr:uid="{00000000-0004-0000-0100-00001D000000}"/>
    <hyperlink ref="F262" r:id="rId31" xr:uid="{00000000-0004-0000-0100-00001E000000}"/>
    <hyperlink ref="F266" r:id="rId32" xr:uid="{00000000-0004-0000-0100-00001F000000}"/>
    <hyperlink ref="F275" r:id="rId33" xr:uid="{00000000-0004-0000-0100-000020000000}"/>
    <hyperlink ref="F280" r:id="rId34" xr:uid="{00000000-0004-0000-0100-000021000000}"/>
    <hyperlink ref="F283" r:id="rId35" xr:uid="{00000000-0004-0000-0100-000022000000}"/>
    <hyperlink ref="F287" r:id="rId36" xr:uid="{00000000-0004-0000-0100-000023000000}"/>
    <hyperlink ref="F295" r:id="rId37" xr:uid="{00000000-0004-0000-0100-000024000000}"/>
    <hyperlink ref="F298" r:id="rId38" xr:uid="{00000000-0004-0000-0100-000025000000}"/>
    <hyperlink ref="F302" r:id="rId39" xr:uid="{00000000-0004-0000-0100-000026000000}"/>
    <hyperlink ref="F306" r:id="rId40" xr:uid="{00000000-0004-0000-0100-000027000000}"/>
    <hyperlink ref="F312" r:id="rId41" xr:uid="{00000000-0004-0000-0100-000028000000}"/>
    <hyperlink ref="F316" r:id="rId42" xr:uid="{00000000-0004-0000-0100-000029000000}"/>
    <hyperlink ref="F318" r:id="rId43" xr:uid="{00000000-0004-0000-0100-00002A000000}"/>
    <hyperlink ref="F320" r:id="rId44" xr:uid="{00000000-0004-0000-0100-00002B000000}"/>
    <hyperlink ref="F322" r:id="rId45" xr:uid="{00000000-0004-0000-0100-00002C000000}"/>
    <hyperlink ref="F326" r:id="rId46" xr:uid="{00000000-0004-0000-0100-00002D000000}"/>
    <hyperlink ref="F329" r:id="rId47" xr:uid="{00000000-0004-0000-0100-00002E000000}"/>
    <hyperlink ref="F333" r:id="rId48" xr:uid="{00000000-0004-0000-0100-00002F000000}"/>
    <hyperlink ref="F337" r:id="rId49" xr:uid="{00000000-0004-0000-0100-000030000000}"/>
    <hyperlink ref="F341" r:id="rId50" xr:uid="{00000000-0004-0000-0100-000031000000}"/>
    <hyperlink ref="F344" r:id="rId51" xr:uid="{00000000-0004-0000-0100-000032000000}"/>
    <hyperlink ref="F350" r:id="rId52" xr:uid="{00000000-0004-0000-0100-000033000000}"/>
    <hyperlink ref="F355" r:id="rId53" xr:uid="{00000000-0004-0000-0100-000034000000}"/>
    <hyperlink ref="F357" r:id="rId54" xr:uid="{00000000-0004-0000-0100-000035000000}"/>
    <hyperlink ref="F362" r:id="rId55" xr:uid="{00000000-0004-0000-0100-000036000000}"/>
    <hyperlink ref="F382" r:id="rId56" xr:uid="{00000000-0004-0000-0100-000037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5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142"/>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9"/>
      <c r="M2" s="289"/>
      <c r="N2" s="289"/>
      <c r="O2" s="289"/>
      <c r="P2" s="289"/>
      <c r="Q2" s="289"/>
      <c r="R2" s="289"/>
      <c r="S2" s="289"/>
      <c r="T2" s="289"/>
      <c r="U2" s="289"/>
      <c r="V2" s="289"/>
      <c r="AT2" s="17" t="s">
        <v>85</v>
      </c>
    </row>
    <row r="3" spans="2:46" ht="6.95" customHeight="1">
      <c r="B3" s="18"/>
      <c r="C3" s="19"/>
      <c r="D3" s="19"/>
      <c r="E3" s="19"/>
      <c r="F3" s="19"/>
      <c r="G3" s="19"/>
      <c r="H3" s="19"/>
      <c r="I3" s="19"/>
      <c r="J3" s="19"/>
      <c r="K3" s="19"/>
      <c r="L3" s="20"/>
      <c r="AT3" s="17" t="s">
        <v>82</v>
      </c>
    </row>
    <row r="4" spans="2:46" ht="24.95" customHeight="1">
      <c r="B4" s="20"/>
      <c r="D4" s="21" t="s">
        <v>111</v>
      </c>
      <c r="L4" s="20"/>
      <c r="M4" s="90" t="s">
        <v>10</v>
      </c>
      <c r="AT4" s="17" t="s">
        <v>4</v>
      </c>
    </row>
    <row r="5" spans="2:46" ht="6.95" customHeight="1">
      <c r="B5" s="20"/>
      <c r="L5" s="20"/>
    </row>
    <row r="6" spans="2:46" ht="12" customHeight="1">
      <c r="B6" s="20"/>
      <c r="D6" s="27" t="s">
        <v>16</v>
      </c>
      <c r="L6" s="20"/>
    </row>
    <row r="7" spans="2:46" ht="16.5" customHeight="1">
      <c r="B7" s="20"/>
      <c r="E7" s="318" t="str">
        <f>'Rekapitulace stavby'!K6</f>
        <v>Menza pro studenty a zaměstnance v budově MFF UK - Malostranské náměstí</v>
      </c>
      <c r="F7" s="319"/>
      <c r="G7" s="319"/>
      <c r="H7" s="319"/>
      <c r="L7" s="20"/>
    </row>
    <row r="8" spans="2:46" s="1" customFormat="1" ht="12" customHeight="1">
      <c r="B8" s="32"/>
      <c r="D8" s="27" t="s">
        <v>112</v>
      </c>
      <c r="L8" s="32"/>
    </row>
    <row r="9" spans="2:46" s="1" customFormat="1" ht="16.5" customHeight="1">
      <c r="B9" s="32"/>
      <c r="E9" s="282" t="s">
        <v>580</v>
      </c>
      <c r="F9" s="320"/>
      <c r="G9" s="320"/>
      <c r="H9" s="320"/>
      <c r="L9" s="32"/>
    </row>
    <row r="10" spans="2:46" s="1" customFormat="1" ht="11.25">
      <c r="B10" s="32"/>
      <c r="L10" s="32"/>
    </row>
    <row r="11" spans="2:46" s="1" customFormat="1" ht="12" customHeight="1">
      <c r="B11" s="32"/>
      <c r="D11" s="27" t="s">
        <v>18</v>
      </c>
      <c r="F11" s="25" t="s">
        <v>19</v>
      </c>
      <c r="I11" s="27" t="s">
        <v>20</v>
      </c>
      <c r="J11" s="25" t="s">
        <v>19</v>
      </c>
      <c r="L11" s="32"/>
    </row>
    <row r="12" spans="2:46" s="1" customFormat="1" ht="12" customHeight="1">
      <c r="B12" s="32"/>
      <c r="D12" s="27" t="s">
        <v>21</v>
      </c>
      <c r="F12" s="25" t="s">
        <v>22</v>
      </c>
      <c r="I12" s="27" t="s">
        <v>23</v>
      </c>
      <c r="J12" s="49" t="str">
        <f>'Rekapitulace stavby'!AN8</f>
        <v>29. 4. 2024</v>
      </c>
      <c r="L12" s="32"/>
    </row>
    <row r="13" spans="2:46" s="1" customFormat="1" ht="10.9" customHeight="1">
      <c r="B13" s="32"/>
      <c r="L13" s="32"/>
    </row>
    <row r="14" spans="2:46" s="1" customFormat="1" ht="12" customHeight="1">
      <c r="B14" s="32"/>
      <c r="D14" s="27" t="s">
        <v>25</v>
      </c>
      <c r="I14" s="27" t="s">
        <v>26</v>
      </c>
      <c r="J14" s="25" t="s">
        <v>19</v>
      </c>
      <c r="L14" s="32"/>
    </row>
    <row r="15" spans="2:46" s="1" customFormat="1" ht="18" customHeight="1">
      <c r="B15" s="32"/>
      <c r="E15" s="25" t="s">
        <v>27</v>
      </c>
      <c r="I15" s="27" t="s">
        <v>28</v>
      </c>
      <c r="J15" s="25" t="s">
        <v>19</v>
      </c>
      <c r="L15" s="32"/>
    </row>
    <row r="16" spans="2:46" s="1" customFormat="1" ht="6.95" customHeight="1">
      <c r="B16" s="32"/>
      <c r="L16" s="32"/>
    </row>
    <row r="17" spans="2:12" s="1" customFormat="1" ht="12" customHeight="1">
      <c r="B17" s="32"/>
      <c r="D17" s="27" t="s">
        <v>29</v>
      </c>
      <c r="I17" s="27" t="s">
        <v>26</v>
      </c>
      <c r="J17" s="28" t="str">
        <f>'Rekapitulace stavby'!AN13</f>
        <v>Vyplň údaj</v>
      </c>
      <c r="L17" s="32"/>
    </row>
    <row r="18" spans="2:12" s="1" customFormat="1" ht="18" customHeight="1">
      <c r="B18" s="32"/>
      <c r="E18" s="321" t="str">
        <f>'Rekapitulace stavby'!E14</f>
        <v>Vyplň údaj</v>
      </c>
      <c r="F18" s="288"/>
      <c r="G18" s="288"/>
      <c r="H18" s="288"/>
      <c r="I18" s="27" t="s">
        <v>28</v>
      </c>
      <c r="J18" s="28" t="str">
        <f>'Rekapitulace stavby'!AN14</f>
        <v>Vyplň údaj</v>
      </c>
      <c r="L18" s="32"/>
    </row>
    <row r="19" spans="2:12" s="1" customFormat="1" ht="6.95" customHeight="1">
      <c r="B19" s="32"/>
      <c r="L19" s="32"/>
    </row>
    <row r="20" spans="2:12" s="1" customFormat="1" ht="12" customHeight="1">
      <c r="B20" s="32"/>
      <c r="D20" s="27" t="s">
        <v>31</v>
      </c>
      <c r="I20" s="27" t="s">
        <v>26</v>
      </c>
      <c r="J20" s="25" t="s">
        <v>19</v>
      </c>
      <c r="L20" s="32"/>
    </row>
    <row r="21" spans="2:12" s="1" customFormat="1" ht="18" customHeight="1">
      <c r="B21" s="32"/>
      <c r="E21" s="25" t="s">
        <v>32</v>
      </c>
      <c r="I21" s="27" t="s">
        <v>28</v>
      </c>
      <c r="J21" s="25" t="s">
        <v>19</v>
      </c>
      <c r="L21" s="32"/>
    </row>
    <row r="22" spans="2:12" s="1" customFormat="1" ht="6.95" customHeight="1">
      <c r="B22" s="32"/>
      <c r="L22" s="32"/>
    </row>
    <row r="23" spans="2:12" s="1" customFormat="1" ht="12" customHeight="1">
      <c r="B23" s="32"/>
      <c r="D23" s="27" t="s">
        <v>34</v>
      </c>
      <c r="I23" s="27" t="s">
        <v>26</v>
      </c>
      <c r="J23" s="25" t="s">
        <v>19</v>
      </c>
      <c r="L23" s="32"/>
    </row>
    <row r="24" spans="2:12" s="1" customFormat="1" ht="18" customHeight="1">
      <c r="B24" s="32"/>
      <c r="E24" s="25" t="s">
        <v>35</v>
      </c>
      <c r="I24" s="27" t="s">
        <v>28</v>
      </c>
      <c r="J24" s="25" t="s">
        <v>19</v>
      </c>
      <c r="L24" s="32"/>
    </row>
    <row r="25" spans="2:12" s="1" customFormat="1" ht="6.95" customHeight="1">
      <c r="B25" s="32"/>
      <c r="L25" s="32"/>
    </row>
    <row r="26" spans="2:12" s="1" customFormat="1" ht="12" customHeight="1">
      <c r="B26" s="32"/>
      <c r="D26" s="27" t="s">
        <v>36</v>
      </c>
      <c r="L26" s="32"/>
    </row>
    <row r="27" spans="2:12" s="7" customFormat="1" ht="16.5" customHeight="1">
      <c r="B27" s="91"/>
      <c r="E27" s="293" t="s">
        <v>19</v>
      </c>
      <c r="F27" s="293"/>
      <c r="G27" s="293"/>
      <c r="H27" s="293"/>
      <c r="L27" s="91"/>
    </row>
    <row r="28" spans="2:12" s="1" customFormat="1" ht="6.95" customHeight="1">
      <c r="B28" s="32"/>
      <c r="L28" s="32"/>
    </row>
    <row r="29" spans="2:12" s="1" customFormat="1" ht="6.95" customHeight="1">
      <c r="B29" s="32"/>
      <c r="D29" s="50"/>
      <c r="E29" s="50"/>
      <c r="F29" s="50"/>
      <c r="G29" s="50"/>
      <c r="H29" s="50"/>
      <c r="I29" s="50"/>
      <c r="J29" s="50"/>
      <c r="K29" s="50"/>
      <c r="L29" s="32"/>
    </row>
    <row r="30" spans="2:12" s="1" customFormat="1" ht="25.35" customHeight="1">
      <c r="B30" s="32"/>
      <c r="D30" s="92" t="s">
        <v>38</v>
      </c>
      <c r="J30" s="63">
        <f>ROUND(J89, 2)</f>
        <v>0</v>
      </c>
      <c r="L30" s="32"/>
    </row>
    <row r="31" spans="2:12" s="1" customFormat="1" ht="6.95" customHeight="1">
      <c r="B31" s="32"/>
      <c r="D31" s="50"/>
      <c r="E31" s="50"/>
      <c r="F31" s="50"/>
      <c r="G31" s="50"/>
      <c r="H31" s="50"/>
      <c r="I31" s="50"/>
      <c r="J31" s="50"/>
      <c r="K31" s="50"/>
      <c r="L31" s="32"/>
    </row>
    <row r="32" spans="2:12" s="1" customFormat="1" ht="14.45" customHeight="1">
      <c r="B32" s="32"/>
      <c r="F32" s="35" t="s">
        <v>40</v>
      </c>
      <c r="I32" s="35" t="s">
        <v>39</v>
      </c>
      <c r="J32" s="35" t="s">
        <v>41</v>
      </c>
      <c r="L32" s="32"/>
    </row>
    <row r="33" spans="2:12" s="1" customFormat="1" ht="14.45" customHeight="1">
      <c r="B33" s="32"/>
      <c r="D33" s="52" t="s">
        <v>42</v>
      </c>
      <c r="E33" s="27" t="s">
        <v>43</v>
      </c>
      <c r="F33" s="83">
        <f>ROUND((SUM(BE89:BE141)),  2)</f>
        <v>0</v>
      </c>
      <c r="I33" s="93">
        <v>0.21</v>
      </c>
      <c r="J33" s="83">
        <f>ROUND(((SUM(BE89:BE141))*I33),  2)</f>
        <v>0</v>
      </c>
      <c r="L33" s="32"/>
    </row>
    <row r="34" spans="2:12" s="1" customFormat="1" ht="14.45" customHeight="1">
      <c r="B34" s="32"/>
      <c r="E34" s="27" t="s">
        <v>44</v>
      </c>
      <c r="F34" s="83">
        <f>ROUND((SUM(BF89:BF141)),  2)</f>
        <v>0</v>
      </c>
      <c r="I34" s="93">
        <v>0.12</v>
      </c>
      <c r="J34" s="83">
        <f>ROUND(((SUM(BF89:BF141))*I34),  2)</f>
        <v>0</v>
      </c>
      <c r="L34" s="32"/>
    </row>
    <row r="35" spans="2:12" s="1" customFormat="1" ht="14.45" hidden="1" customHeight="1">
      <c r="B35" s="32"/>
      <c r="E35" s="27" t="s">
        <v>45</v>
      </c>
      <c r="F35" s="83">
        <f>ROUND((SUM(BG89:BG141)),  2)</f>
        <v>0</v>
      </c>
      <c r="I35" s="93">
        <v>0.21</v>
      </c>
      <c r="J35" s="83">
        <f>0</f>
        <v>0</v>
      </c>
      <c r="L35" s="32"/>
    </row>
    <row r="36" spans="2:12" s="1" customFormat="1" ht="14.45" hidden="1" customHeight="1">
      <c r="B36" s="32"/>
      <c r="E36" s="27" t="s">
        <v>46</v>
      </c>
      <c r="F36" s="83">
        <f>ROUND((SUM(BH89:BH141)),  2)</f>
        <v>0</v>
      </c>
      <c r="I36" s="93">
        <v>0.12</v>
      </c>
      <c r="J36" s="83">
        <f>0</f>
        <v>0</v>
      </c>
      <c r="L36" s="32"/>
    </row>
    <row r="37" spans="2:12" s="1" customFormat="1" ht="14.45" hidden="1" customHeight="1">
      <c r="B37" s="32"/>
      <c r="E37" s="27" t="s">
        <v>47</v>
      </c>
      <c r="F37" s="83">
        <f>ROUND((SUM(BI89:BI141)),  2)</f>
        <v>0</v>
      </c>
      <c r="I37" s="93">
        <v>0</v>
      </c>
      <c r="J37" s="83">
        <f>0</f>
        <v>0</v>
      </c>
      <c r="L37" s="32"/>
    </row>
    <row r="38" spans="2:12" s="1" customFormat="1" ht="6.95" customHeight="1">
      <c r="B38" s="32"/>
      <c r="L38" s="32"/>
    </row>
    <row r="39" spans="2:12" s="1" customFormat="1" ht="25.35" customHeight="1">
      <c r="B39" s="32"/>
      <c r="C39" s="94"/>
      <c r="D39" s="95" t="s">
        <v>48</v>
      </c>
      <c r="E39" s="54"/>
      <c r="F39" s="54"/>
      <c r="G39" s="96" t="s">
        <v>49</v>
      </c>
      <c r="H39" s="97" t="s">
        <v>50</v>
      </c>
      <c r="I39" s="54"/>
      <c r="J39" s="98">
        <f>SUM(J30:J37)</f>
        <v>0</v>
      </c>
      <c r="K39" s="99"/>
      <c r="L39" s="32"/>
    </row>
    <row r="40" spans="2:12" s="1" customFormat="1" ht="14.45" customHeight="1">
      <c r="B40" s="41"/>
      <c r="C40" s="42"/>
      <c r="D40" s="42"/>
      <c r="E40" s="42"/>
      <c r="F40" s="42"/>
      <c r="G40" s="42"/>
      <c r="H40" s="42"/>
      <c r="I40" s="42"/>
      <c r="J40" s="42"/>
      <c r="K40" s="42"/>
      <c r="L40" s="32"/>
    </row>
    <row r="44" spans="2:12" s="1" customFormat="1" ht="6.95" customHeight="1">
      <c r="B44" s="43"/>
      <c r="C44" s="44"/>
      <c r="D44" s="44"/>
      <c r="E44" s="44"/>
      <c r="F44" s="44"/>
      <c r="G44" s="44"/>
      <c r="H44" s="44"/>
      <c r="I44" s="44"/>
      <c r="J44" s="44"/>
      <c r="K44" s="44"/>
      <c r="L44" s="32"/>
    </row>
    <row r="45" spans="2:12" s="1" customFormat="1" ht="24.95" customHeight="1">
      <c r="B45" s="32"/>
      <c r="C45" s="21" t="s">
        <v>114</v>
      </c>
      <c r="L45" s="32"/>
    </row>
    <row r="46" spans="2:12" s="1" customFormat="1" ht="6.95" customHeight="1">
      <c r="B46" s="32"/>
      <c r="L46" s="32"/>
    </row>
    <row r="47" spans="2:12" s="1" customFormat="1" ht="12" customHeight="1">
      <c r="B47" s="32"/>
      <c r="C47" s="27" t="s">
        <v>16</v>
      </c>
      <c r="L47" s="32"/>
    </row>
    <row r="48" spans="2:12" s="1" customFormat="1" ht="16.5" customHeight="1">
      <c r="B48" s="32"/>
      <c r="E48" s="318" t="str">
        <f>E7</f>
        <v>Menza pro studenty a zaměstnance v budově MFF UK - Malostranské náměstí</v>
      </c>
      <c r="F48" s="319"/>
      <c r="G48" s="319"/>
      <c r="H48" s="319"/>
      <c r="L48" s="32"/>
    </row>
    <row r="49" spans="2:47" s="1" customFormat="1" ht="12" customHeight="1">
      <c r="B49" s="32"/>
      <c r="C49" s="27" t="s">
        <v>112</v>
      </c>
      <c r="L49" s="32"/>
    </row>
    <row r="50" spans="2:47" s="1" customFormat="1" ht="16.5" customHeight="1">
      <c r="B50" s="32"/>
      <c r="E50" s="282" t="str">
        <f>E9</f>
        <v>SO 02 - Elektro</v>
      </c>
      <c r="F50" s="320"/>
      <c r="G50" s="320"/>
      <c r="H50" s="320"/>
      <c r="L50" s="32"/>
    </row>
    <row r="51" spans="2:47" s="1" customFormat="1" ht="6.95" customHeight="1">
      <c r="B51" s="32"/>
      <c r="L51" s="32"/>
    </row>
    <row r="52" spans="2:47" s="1" customFormat="1" ht="12" customHeight="1">
      <c r="B52" s="32"/>
      <c r="C52" s="27" t="s">
        <v>21</v>
      </c>
      <c r="F52" s="25" t="str">
        <f>F12</f>
        <v>Malostranské náměstí</v>
      </c>
      <c r="I52" s="27" t="s">
        <v>23</v>
      </c>
      <c r="J52" s="49" t="str">
        <f>IF(J12="","",J12)</f>
        <v>29. 4. 2024</v>
      </c>
      <c r="L52" s="32"/>
    </row>
    <row r="53" spans="2:47" s="1" customFormat="1" ht="6.95" customHeight="1">
      <c r="B53" s="32"/>
      <c r="L53" s="32"/>
    </row>
    <row r="54" spans="2:47" s="1" customFormat="1" ht="15.2" customHeight="1">
      <c r="B54" s="32"/>
      <c r="C54" s="27" t="s">
        <v>25</v>
      </c>
      <c r="F54" s="25" t="str">
        <f>E15</f>
        <v>Univerzita Karlova</v>
      </c>
      <c r="I54" s="27" t="s">
        <v>31</v>
      </c>
      <c r="J54" s="30" t="str">
        <f>E21</f>
        <v>ISONOE INVEST a.s.</v>
      </c>
      <c r="L54" s="32"/>
    </row>
    <row r="55" spans="2:47" s="1" customFormat="1" ht="15.2" customHeight="1">
      <c r="B55" s="32"/>
      <c r="C55" s="27" t="s">
        <v>29</v>
      </c>
      <c r="F55" s="25" t="str">
        <f>IF(E18="","",E18)</f>
        <v>Vyplň údaj</v>
      </c>
      <c r="I55" s="27" t="s">
        <v>34</v>
      </c>
      <c r="J55" s="30" t="str">
        <f>E24</f>
        <v>Jaroslav Kudláček</v>
      </c>
      <c r="L55" s="32"/>
    </row>
    <row r="56" spans="2:47" s="1" customFormat="1" ht="10.35" customHeight="1">
      <c r="B56" s="32"/>
      <c r="L56" s="32"/>
    </row>
    <row r="57" spans="2:47" s="1" customFormat="1" ht="29.25" customHeight="1">
      <c r="B57" s="32"/>
      <c r="C57" s="100" t="s">
        <v>115</v>
      </c>
      <c r="D57" s="94"/>
      <c r="E57" s="94"/>
      <c r="F57" s="94"/>
      <c r="G57" s="94"/>
      <c r="H57" s="94"/>
      <c r="I57" s="94"/>
      <c r="J57" s="101" t="s">
        <v>116</v>
      </c>
      <c r="K57" s="94"/>
      <c r="L57" s="32"/>
    </row>
    <row r="58" spans="2:47" s="1" customFormat="1" ht="10.35" customHeight="1">
      <c r="B58" s="32"/>
      <c r="L58" s="32"/>
    </row>
    <row r="59" spans="2:47" s="1" customFormat="1" ht="22.9" customHeight="1">
      <c r="B59" s="32"/>
      <c r="C59" s="102" t="s">
        <v>70</v>
      </c>
      <c r="J59" s="63">
        <f>J89</f>
        <v>0</v>
      </c>
      <c r="L59" s="32"/>
      <c r="AU59" s="17" t="s">
        <v>117</v>
      </c>
    </row>
    <row r="60" spans="2:47" s="8" customFormat="1" ht="24.95" customHeight="1">
      <c r="B60" s="103"/>
      <c r="D60" s="104" t="s">
        <v>123</v>
      </c>
      <c r="E60" s="105"/>
      <c r="F60" s="105"/>
      <c r="G60" s="105"/>
      <c r="H60" s="105"/>
      <c r="I60" s="105"/>
      <c r="J60" s="106">
        <f>J90</f>
        <v>0</v>
      </c>
      <c r="L60" s="103"/>
    </row>
    <row r="61" spans="2:47" s="9" customFormat="1" ht="19.899999999999999" customHeight="1">
      <c r="B61" s="107"/>
      <c r="D61" s="108" t="s">
        <v>581</v>
      </c>
      <c r="E61" s="109"/>
      <c r="F61" s="109"/>
      <c r="G61" s="109"/>
      <c r="H61" s="109"/>
      <c r="I61" s="109"/>
      <c r="J61" s="110">
        <f>J91</f>
        <v>0</v>
      </c>
      <c r="L61" s="107"/>
    </row>
    <row r="62" spans="2:47" s="9" customFormat="1" ht="19.899999999999999" customHeight="1">
      <c r="B62" s="107"/>
      <c r="D62" s="108" t="s">
        <v>582</v>
      </c>
      <c r="E62" s="109"/>
      <c r="F62" s="109"/>
      <c r="G62" s="109"/>
      <c r="H62" s="109"/>
      <c r="I62" s="109"/>
      <c r="J62" s="110">
        <f>J95</f>
        <v>0</v>
      </c>
      <c r="L62" s="107"/>
    </row>
    <row r="63" spans="2:47" s="9" customFormat="1" ht="14.85" customHeight="1">
      <c r="B63" s="107"/>
      <c r="D63" s="108" t="s">
        <v>583</v>
      </c>
      <c r="E63" s="109"/>
      <c r="F63" s="109"/>
      <c r="G63" s="109"/>
      <c r="H63" s="109"/>
      <c r="I63" s="109"/>
      <c r="J63" s="110">
        <f>J96</f>
        <v>0</v>
      </c>
      <c r="L63" s="107"/>
    </row>
    <row r="64" spans="2:47" s="9" customFormat="1" ht="14.85" customHeight="1">
      <c r="B64" s="107"/>
      <c r="D64" s="108" t="s">
        <v>584</v>
      </c>
      <c r="E64" s="109"/>
      <c r="F64" s="109"/>
      <c r="G64" s="109"/>
      <c r="H64" s="109"/>
      <c r="I64" s="109"/>
      <c r="J64" s="110">
        <f>J99</f>
        <v>0</v>
      </c>
      <c r="L64" s="107"/>
    </row>
    <row r="65" spans="2:12" s="9" customFormat="1" ht="14.85" customHeight="1">
      <c r="B65" s="107"/>
      <c r="D65" s="108" t="s">
        <v>585</v>
      </c>
      <c r="E65" s="109"/>
      <c r="F65" s="109"/>
      <c r="G65" s="109"/>
      <c r="H65" s="109"/>
      <c r="I65" s="109"/>
      <c r="J65" s="110">
        <f>J108</f>
        <v>0</v>
      </c>
      <c r="L65" s="107"/>
    </row>
    <row r="66" spans="2:12" s="9" customFormat="1" ht="19.899999999999999" customHeight="1">
      <c r="B66" s="107"/>
      <c r="D66" s="108" t="s">
        <v>586</v>
      </c>
      <c r="E66" s="109"/>
      <c r="F66" s="109"/>
      <c r="G66" s="109"/>
      <c r="H66" s="109"/>
      <c r="I66" s="109"/>
      <c r="J66" s="110">
        <f>J110</f>
        <v>0</v>
      </c>
      <c r="L66" s="107"/>
    </row>
    <row r="67" spans="2:12" s="9" customFormat="1" ht="14.85" customHeight="1">
      <c r="B67" s="107"/>
      <c r="D67" s="108" t="s">
        <v>587</v>
      </c>
      <c r="E67" s="109"/>
      <c r="F67" s="109"/>
      <c r="G67" s="109"/>
      <c r="H67" s="109"/>
      <c r="I67" s="109"/>
      <c r="J67" s="110">
        <f>J113</f>
        <v>0</v>
      </c>
      <c r="L67" s="107"/>
    </row>
    <row r="68" spans="2:12" s="9" customFormat="1" ht="19.899999999999999" customHeight="1">
      <c r="B68" s="107"/>
      <c r="D68" s="108" t="s">
        <v>588</v>
      </c>
      <c r="E68" s="109"/>
      <c r="F68" s="109"/>
      <c r="G68" s="109"/>
      <c r="H68" s="109"/>
      <c r="I68" s="109"/>
      <c r="J68" s="110">
        <f>J126</f>
        <v>0</v>
      </c>
      <c r="L68" s="107"/>
    </row>
    <row r="69" spans="2:12" s="9" customFormat="1" ht="19.899999999999999" customHeight="1">
      <c r="B69" s="107"/>
      <c r="D69" s="108" t="s">
        <v>589</v>
      </c>
      <c r="E69" s="109"/>
      <c r="F69" s="109"/>
      <c r="G69" s="109"/>
      <c r="H69" s="109"/>
      <c r="I69" s="109"/>
      <c r="J69" s="110">
        <f>J131</f>
        <v>0</v>
      </c>
      <c r="L69" s="107"/>
    </row>
    <row r="70" spans="2:12" s="1" customFormat="1" ht="21.75" customHeight="1">
      <c r="B70" s="32"/>
      <c r="L70" s="32"/>
    </row>
    <row r="71" spans="2:12" s="1" customFormat="1" ht="6.95" customHeight="1">
      <c r="B71" s="41"/>
      <c r="C71" s="42"/>
      <c r="D71" s="42"/>
      <c r="E71" s="42"/>
      <c r="F71" s="42"/>
      <c r="G71" s="42"/>
      <c r="H71" s="42"/>
      <c r="I71" s="42"/>
      <c r="J71" s="42"/>
      <c r="K71" s="42"/>
      <c r="L71" s="32"/>
    </row>
    <row r="75" spans="2:12" s="1" customFormat="1" ht="6.95" customHeight="1">
      <c r="B75" s="43"/>
      <c r="C75" s="44"/>
      <c r="D75" s="44"/>
      <c r="E75" s="44"/>
      <c r="F75" s="44"/>
      <c r="G75" s="44"/>
      <c r="H75" s="44"/>
      <c r="I75" s="44"/>
      <c r="J75" s="44"/>
      <c r="K75" s="44"/>
      <c r="L75" s="32"/>
    </row>
    <row r="76" spans="2:12" s="1" customFormat="1" ht="24.95" customHeight="1">
      <c r="B76" s="32"/>
      <c r="C76" s="21" t="s">
        <v>130</v>
      </c>
      <c r="L76" s="32"/>
    </row>
    <row r="77" spans="2:12" s="1" customFormat="1" ht="6.95" customHeight="1">
      <c r="B77" s="32"/>
      <c r="L77" s="32"/>
    </row>
    <row r="78" spans="2:12" s="1" customFormat="1" ht="12" customHeight="1">
      <c r="B78" s="32"/>
      <c r="C78" s="27" t="s">
        <v>16</v>
      </c>
      <c r="L78" s="32"/>
    </row>
    <row r="79" spans="2:12" s="1" customFormat="1" ht="16.5" customHeight="1">
      <c r="B79" s="32"/>
      <c r="E79" s="318" t="str">
        <f>E7</f>
        <v>Menza pro studenty a zaměstnance v budově MFF UK - Malostranské náměstí</v>
      </c>
      <c r="F79" s="319"/>
      <c r="G79" s="319"/>
      <c r="H79" s="319"/>
      <c r="L79" s="32"/>
    </row>
    <row r="80" spans="2:12" s="1" customFormat="1" ht="12" customHeight="1">
      <c r="B80" s="32"/>
      <c r="C80" s="27" t="s">
        <v>112</v>
      </c>
      <c r="L80" s="32"/>
    </row>
    <row r="81" spans="2:65" s="1" customFormat="1" ht="16.5" customHeight="1">
      <c r="B81" s="32"/>
      <c r="E81" s="282" t="str">
        <f>E9</f>
        <v>SO 02 - Elektro</v>
      </c>
      <c r="F81" s="320"/>
      <c r="G81" s="320"/>
      <c r="H81" s="320"/>
      <c r="L81" s="32"/>
    </row>
    <row r="82" spans="2:65" s="1" customFormat="1" ht="6.95" customHeight="1">
      <c r="B82" s="32"/>
      <c r="L82" s="32"/>
    </row>
    <row r="83" spans="2:65" s="1" customFormat="1" ht="12" customHeight="1">
      <c r="B83" s="32"/>
      <c r="C83" s="27" t="s">
        <v>21</v>
      </c>
      <c r="F83" s="25" t="str">
        <f>F12</f>
        <v>Malostranské náměstí</v>
      </c>
      <c r="I83" s="27" t="s">
        <v>23</v>
      </c>
      <c r="J83" s="49" t="str">
        <f>IF(J12="","",J12)</f>
        <v>29. 4. 2024</v>
      </c>
      <c r="L83" s="32"/>
    </row>
    <row r="84" spans="2:65" s="1" customFormat="1" ht="6.95" customHeight="1">
      <c r="B84" s="32"/>
      <c r="L84" s="32"/>
    </row>
    <row r="85" spans="2:65" s="1" customFormat="1" ht="15.2" customHeight="1">
      <c r="B85" s="32"/>
      <c r="C85" s="27" t="s">
        <v>25</v>
      </c>
      <c r="F85" s="25" t="str">
        <f>E15</f>
        <v>Univerzita Karlova</v>
      </c>
      <c r="I85" s="27" t="s">
        <v>31</v>
      </c>
      <c r="J85" s="30" t="str">
        <f>E21</f>
        <v>ISONOE INVEST a.s.</v>
      </c>
      <c r="L85" s="32"/>
    </row>
    <row r="86" spans="2:65" s="1" customFormat="1" ht="15.2" customHeight="1">
      <c r="B86" s="32"/>
      <c r="C86" s="27" t="s">
        <v>29</v>
      </c>
      <c r="F86" s="25" t="str">
        <f>IF(E18="","",E18)</f>
        <v>Vyplň údaj</v>
      </c>
      <c r="I86" s="27" t="s">
        <v>34</v>
      </c>
      <c r="J86" s="30" t="str">
        <f>E24</f>
        <v>Jaroslav Kudláček</v>
      </c>
      <c r="L86" s="32"/>
    </row>
    <row r="87" spans="2:65" s="1" customFormat="1" ht="10.35" customHeight="1">
      <c r="B87" s="32"/>
      <c r="L87" s="32"/>
    </row>
    <row r="88" spans="2:65" s="10" customFormat="1" ht="29.25" customHeight="1">
      <c r="B88" s="111"/>
      <c r="C88" s="112" t="s">
        <v>131</v>
      </c>
      <c r="D88" s="113" t="s">
        <v>57</v>
      </c>
      <c r="E88" s="113" t="s">
        <v>53</v>
      </c>
      <c r="F88" s="113" t="s">
        <v>54</v>
      </c>
      <c r="G88" s="113" t="s">
        <v>132</v>
      </c>
      <c r="H88" s="113" t="s">
        <v>133</v>
      </c>
      <c r="I88" s="113" t="s">
        <v>134</v>
      </c>
      <c r="J88" s="113" t="s">
        <v>116</v>
      </c>
      <c r="K88" s="114" t="s">
        <v>135</v>
      </c>
      <c r="L88" s="111"/>
      <c r="M88" s="56" t="s">
        <v>19</v>
      </c>
      <c r="N88" s="57" t="s">
        <v>42</v>
      </c>
      <c r="O88" s="57" t="s">
        <v>136</v>
      </c>
      <c r="P88" s="57" t="s">
        <v>137</v>
      </c>
      <c r="Q88" s="57" t="s">
        <v>138</v>
      </c>
      <c r="R88" s="57" t="s">
        <v>139</v>
      </c>
      <c r="S88" s="57" t="s">
        <v>140</v>
      </c>
      <c r="T88" s="58" t="s">
        <v>141</v>
      </c>
    </row>
    <row r="89" spans="2:65" s="1" customFormat="1" ht="22.9" customHeight="1">
      <c r="B89" s="32"/>
      <c r="C89" s="61" t="s">
        <v>142</v>
      </c>
      <c r="J89" s="115">
        <f>BK89</f>
        <v>0</v>
      </c>
      <c r="L89" s="32"/>
      <c r="M89" s="59"/>
      <c r="N89" s="50"/>
      <c r="O89" s="50"/>
      <c r="P89" s="116">
        <f>P90</f>
        <v>0</v>
      </c>
      <c r="Q89" s="50"/>
      <c r="R89" s="116">
        <f>R90</f>
        <v>0</v>
      </c>
      <c r="S89" s="50"/>
      <c r="T89" s="117">
        <f>T90</f>
        <v>0</v>
      </c>
      <c r="AT89" s="17" t="s">
        <v>71</v>
      </c>
      <c r="AU89" s="17" t="s">
        <v>117</v>
      </c>
      <c r="BK89" s="118">
        <f>BK90</f>
        <v>0</v>
      </c>
    </row>
    <row r="90" spans="2:65" s="11" customFormat="1" ht="25.9" customHeight="1">
      <c r="B90" s="119"/>
      <c r="D90" s="120" t="s">
        <v>71</v>
      </c>
      <c r="E90" s="121" t="s">
        <v>348</v>
      </c>
      <c r="F90" s="121" t="s">
        <v>349</v>
      </c>
      <c r="I90" s="122"/>
      <c r="J90" s="123">
        <f>BK90</f>
        <v>0</v>
      </c>
      <c r="L90" s="119"/>
      <c r="M90" s="124"/>
      <c r="P90" s="125">
        <f>P91+P95+P110+P126+P131</f>
        <v>0</v>
      </c>
      <c r="R90" s="125">
        <f>R91+R95+R110+R126+R131</f>
        <v>0</v>
      </c>
      <c r="T90" s="126">
        <f>T91+T95+T110+T126+T131</f>
        <v>0</v>
      </c>
      <c r="AR90" s="120" t="s">
        <v>82</v>
      </c>
      <c r="AT90" s="127" t="s">
        <v>71</v>
      </c>
      <c r="AU90" s="127" t="s">
        <v>72</v>
      </c>
      <c r="AY90" s="120" t="s">
        <v>145</v>
      </c>
      <c r="BK90" s="128">
        <f>BK91+BK95+BK110+BK126+BK131</f>
        <v>0</v>
      </c>
    </row>
    <row r="91" spans="2:65" s="11" customFormat="1" ht="22.9" customHeight="1">
      <c r="B91" s="119"/>
      <c r="D91" s="120" t="s">
        <v>71</v>
      </c>
      <c r="E91" s="129" t="s">
        <v>590</v>
      </c>
      <c r="F91" s="129" t="s">
        <v>591</v>
      </c>
      <c r="I91" s="122"/>
      <c r="J91" s="130">
        <f>BK91</f>
        <v>0</v>
      </c>
      <c r="L91" s="119"/>
      <c r="M91" s="124"/>
      <c r="P91" s="125">
        <f>SUM(P92:P94)</f>
        <v>0</v>
      </c>
      <c r="R91" s="125">
        <f>SUM(R92:R94)</f>
        <v>0</v>
      </c>
      <c r="T91" s="126">
        <f>SUM(T92:T94)</f>
        <v>0</v>
      </c>
      <c r="AR91" s="120" t="s">
        <v>82</v>
      </c>
      <c r="AT91" s="127" t="s">
        <v>71</v>
      </c>
      <c r="AU91" s="127" t="s">
        <v>80</v>
      </c>
      <c r="AY91" s="120" t="s">
        <v>145</v>
      </c>
      <c r="BK91" s="128">
        <f>SUM(BK92:BK94)</f>
        <v>0</v>
      </c>
    </row>
    <row r="92" spans="2:65" s="1" customFormat="1" ht="16.5" customHeight="1">
      <c r="B92" s="32"/>
      <c r="C92" s="131" t="s">
        <v>80</v>
      </c>
      <c r="D92" s="131" t="s">
        <v>148</v>
      </c>
      <c r="E92" s="132" t="s">
        <v>592</v>
      </c>
      <c r="F92" s="133" t="s">
        <v>593</v>
      </c>
      <c r="G92" s="134" t="s">
        <v>594</v>
      </c>
      <c r="H92" s="135">
        <v>1</v>
      </c>
      <c r="I92" s="136"/>
      <c r="J92" s="137">
        <f>ROUND(I92*H92,2)</f>
        <v>0</v>
      </c>
      <c r="K92" s="133" t="s">
        <v>19</v>
      </c>
      <c r="L92" s="32"/>
      <c r="M92" s="138" t="s">
        <v>19</v>
      </c>
      <c r="N92" s="139" t="s">
        <v>43</v>
      </c>
      <c r="P92" s="140">
        <f>O92*H92</f>
        <v>0</v>
      </c>
      <c r="Q92" s="140">
        <v>0</v>
      </c>
      <c r="R92" s="140">
        <f>Q92*H92</f>
        <v>0</v>
      </c>
      <c r="S92" s="140">
        <v>0</v>
      </c>
      <c r="T92" s="141">
        <f>S92*H92</f>
        <v>0</v>
      </c>
      <c r="AR92" s="142" t="s">
        <v>153</v>
      </c>
      <c r="AT92" s="142" t="s">
        <v>148</v>
      </c>
      <c r="AU92" s="142" t="s">
        <v>82</v>
      </c>
      <c r="AY92" s="17" t="s">
        <v>145</v>
      </c>
      <c r="BE92" s="143">
        <f>IF(N92="základní",J92,0)</f>
        <v>0</v>
      </c>
      <c r="BF92" s="143">
        <f>IF(N92="snížená",J92,0)</f>
        <v>0</v>
      </c>
      <c r="BG92" s="143">
        <f>IF(N92="zákl. přenesená",J92,0)</f>
        <v>0</v>
      </c>
      <c r="BH92" s="143">
        <f>IF(N92="sníž. přenesená",J92,0)</f>
        <v>0</v>
      </c>
      <c r="BI92" s="143">
        <f>IF(N92="nulová",J92,0)</f>
        <v>0</v>
      </c>
      <c r="BJ92" s="17" t="s">
        <v>80</v>
      </c>
      <c r="BK92" s="143">
        <f>ROUND(I92*H92,2)</f>
        <v>0</v>
      </c>
      <c r="BL92" s="17" t="s">
        <v>153</v>
      </c>
      <c r="BM92" s="142" t="s">
        <v>595</v>
      </c>
    </row>
    <row r="93" spans="2:65" s="1" customFormat="1" ht="16.5" customHeight="1">
      <c r="B93" s="32"/>
      <c r="C93" s="131" t="s">
        <v>82</v>
      </c>
      <c r="D93" s="131" t="s">
        <v>148</v>
      </c>
      <c r="E93" s="132" t="s">
        <v>596</v>
      </c>
      <c r="F93" s="133" t="s">
        <v>597</v>
      </c>
      <c r="G93" s="134" t="s">
        <v>594</v>
      </c>
      <c r="H93" s="135">
        <v>1</v>
      </c>
      <c r="I93" s="136"/>
      <c r="J93" s="137">
        <f>ROUND(I93*H93,2)</f>
        <v>0</v>
      </c>
      <c r="K93" s="133" t="s">
        <v>19</v>
      </c>
      <c r="L93" s="32"/>
      <c r="M93" s="138" t="s">
        <v>19</v>
      </c>
      <c r="N93" s="139" t="s">
        <v>43</v>
      </c>
      <c r="P93" s="140">
        <f>O93*H93</f>
        <v>0</v>
      </c>
      <c r="Q93" s="140">
        <v>0</v>
      </c>
      <c r="R93" s="140">
        <f>Q93*H93</f>
        <v>0</v>
      </c>
      <c r="S93" s="140">
        <v>0</v>
      </c>
      <c r="T93" s="141">
        <f>S93*H93</f>
        <v>0</v>
      </c>
      <c r="AR93" s="142" t="s">
        <v>153</v>
      </c>
      <c r="AT93" s="142" t="s">
        <v>148</v>
      </c>
      <c r="AU93" s="142" t="s">
        <v>82</v>
      </c>
      <c r="AY93" s="17" t="s">
        <v>145</v>
      </c>
      <c r="BE93" s="143">
        <f>IF(N93="základní",J93,0)</f>
        <v>0</v>
      </c>
      <c r="BF93" s="143">
        <f>IF(N93="snížená",J93,0)</f>
        <v>0</v>
      </c>
      <c r="BG93" s="143">
        <f>IF(N93="zákl. přenesená",J93,0)</f>
        <v>0</v>
      </c>
      <c r="BH93" s="143">
        <f>IF(N93="sníž. přenesená",J93,0)</f>
        <v>0</v>
      </c>
      <c r="BI93" s="143">
        <f>IF(N93="nulová",J93,0)</f>
        <v>0</v>
      </c>
      <c r="BJ93" s="17" t="s">
        <v>80</v>
      </c>
      <c r="BK93" s="143">
        <f>ROUND(I93*H93,2)</f>
        <v>0</v>
      </c>
      <c r="BL93" s="17" t="s">
        <v>153</v>
      </c>
      <c r="BM93" s="142" t="s">
        <v>598</v>
      </c>
    </row>
    <row r="94" spans="2:65" s="1" customFormat="1" ht="16.5" customHeight="1">
      <c r="B94" s="32"/>
      <c r="C94" s="131" t="s">
        <v>167</v>
      </c>
      <c r="D94" s="131" t="s">
        <v>148</v>
      </c>
      <c r="E94" s="132" t="s">
        <v>599</v>
      </c>
      <c r="F94" s="133" t="s">
        <v>600</v>
      </c>
      <c r="G94" s="134" t="s">
        <v>594</v>
      </c>
      <c r="H94" s="135">
        <v>1</v>
      </c>
      <c r="I94" s="136"/>
      <c r="J94" s="137">
        <f>ROUND(I94*H94,2)</f>
        <v>0</v>
      </c>
      <c r="K94" s="133" t="s">
        <v>19</v>
      </c>
      <c r="L94" s="32"/>
      <c r="M94" s="138" t="s">
        <v>19</v>
      </c>
      <c r="N94" s="139" t="s">
        <v>43</v>
      </c>
      <c r="P94" s="140">
        <f>O94*H94</f>
        <v>0</v>
      </c>
      <c r="Q94" s="140">
        <v>0</v>
      </c>
      <c r="R94" s="140">
        <f>Q94*H94</f>
        <v>0</v>
      </c>
      <c r="S94" s="140">
        <v>0</v>
      </c>
      <c r="T94" s="141">
        <f>S94*H94</f>
        <v>0</v>
      </c>
      <c r="AR94" s="142" t="s">
        <v>153</v>
      </c>
      <c r="AT94" s="142" t="s">
        <v>148</v>
      </c>
      <c r="AU94" s="142" t="s">
        <v>82</v>
      </c>
      <c r="AY94" s="17" t="s">
        <v>145</v>
      </c>
      <c r="BE94" s="143">
        <f>IF(N94="základní",J94,0)</f>
        <v>0</v>
      </c>
      <c r="BF94" s="143">
        <f>IF(N94="snížená",J94,0)</f>
        <v>0</v>
      </c>
      <c r="BG94" s="143">
        <f>IF(N94="zákl. přenesená",J94,0)</f>
        <v>0</v>
      </c>
      <c r="BH94" s="143">
        <f>IF(N94="sníž. přenesená",J94,0)</f>
        <v>0</v>
      </c>
      <c r="BI94" s="143">
        <f>IF(N94="nulová",J94,0)</f>
        <v>0</v>
      </c>
      <c r="BJ94" s="17" t="s">
        <v>80</v>
      </c>
      <c r="BK94" s="143">
        <f>ROUND(I94*H94,2)</f>
        <v>0</v>
      </c>
      <c r="BL94" s="17" t="s">
        <v>153</v>
      </c>
      <c r="BM94" s="142" t="s">
        <v>601</v>
      </c>
    </row>
    <row r="95" spans="2:65" s="11" customFormat="1" ht="22.9" customHeight="1">
      <c r="B95" s="119"/>
      <c r="D95" s="120" t="s">
        <v>71</v>
      </c>
      <c r="E95" s="129" t="s">
        <v>602</v>
      </c>
      <c r="F95" s="129" t="s">
        <v>603</v>
      </c>
      <c r="I95" s="122"/>
      <c r="J95" s="130">
        <f>BK95</f>
        <v>0</v>
      </c>
      <c r="L95" s="119"/>
      <c r="M95" s="124"/>
      <c r="P95" s="125">
        <f>P96+P99+P108</f>
        <v>0</v>
      </c>
      <c r="R95" s="125">
        <f>R96+R99+R108</f>
        <v>0</v>
      </c>
      <c r="T95" s="126">
        <f>T96+T99+T108</f>
        <v>0</v>
      </c>
      <c r="AR95" s="120" t="s">
        <v>80</v>
      </c>
      <c r="AT95" s="127" t="s">
        <v>71</v>
      </c>
      <c r="AU95" s="127" t="s">
        <v>80</v>
      </c>
      <c r="AY95" s="120" t="s">
        <v>145</v>
      </c>
      <c r="BK95" s="128">
        <f>BK96+BK99+BK108</f>
        <v>0</v>
      </c>
    </row>
    <row r="96" spans="2:65" s="11" customFormat="1" ht="20.85" customHeight="1">
      <c r="B96" s="119"/>
      <c r="D96" s="120" t="s">
        <v>71</v>
      </c>
      <c r="E96" s="129" t="s">
        <v>604</v>
      </c>
      <c r="F96" s="129" t="s">
        <v>605</v>
      </c>
      <c r="I96" s="122"/>
      <c r="J96" s="130">
        <f>BK96</f>
        <v>0</v>
      </c>
      <c r="L96" s="119"/>
      <c r="M96" s="124"/>
      <c r="P96" s="125">
        <f>SUM(P97:P98)</f>
        <v>0</v>
      </c>
      <c r="R96" s="125">
        <f>SUM(R97:R98)</f>
        <v>0</v>
      </c>
      <c r="T96" s="126">
        <f>SUM(T97:T98)</f>
        <v>0</v>
      </c>
      <c r="AR96" s="120" t="s">
        <v>80</v>
      </c>
      <c r="AT96" s="127" t="s">
        <v>71</v>
      </c>
      <c r="AU96" s="127" t="s">
        <v>82</v>
      </c>
      <c r="AY96" s="120" t="s">
        <v>145</v>
      </c>
      <c r="BK96" s="128">
        <f>SUM(BK97:BK98)</f>
        <v>0</v>
      </c>
    </row>
    <row r="97" spans="2:65" s="1" customFormat="1" ht="16.5" customHeight="1">
      <c r="B97" s="32"/>
      <c r="C97" s="131" t="s">
        <v>153</v>
      </c>
      <c r="D97" s="131" t="s">
        <v>148</v>
      </c>
      <c r="E97" s="132" t="s">
        <v>606</v>
      </c>
      <c r="F97" s="133" t="s">
        <v>607</v>
      </c>
      <c r="G97" s="134" t="s">
        <v>485</v>
      </c>
      <c r="H97" s="135">
        <v>800</v>
      </c>
      <c r="I97" s="136"/>
      <c r="J97" s="137">
        <f>ROUND(I97*H97,2)</f>
        <v>0</v>
      </c>
      <c r="K97" s="133" t="s">
        <v>19</v>
      </c>
      <c r="L97" s="32"/>
      <c r="M97" s="138" t="s">
        <v>19</v>
      </c>
      <c r="N97" s="139" t="s">
        <v>43</v>
      </c>
      <c r="P97" s="140">
        <f>O97*H97</f>
        <v>0</v>
      </c>
      <c r="Q97" s="140">
        <v>0</v>
      </c>
      <c r="R97" s="140">
        <f>Q97*H97</f>
        <v>0</v>
      </c>
      <c r="S97" s="140">
        <v>0</v>
      </c>
      <c r="T97" s="141">
        <f>S97*H97</f>
        <v>0</v>
      </c>
      <c r="AR97" s="142" t="s">
        <v>153</v>
      </c>
      <c r="AT97" s="142" t="s">
        <v>148</v>
      </c>
      <c r="AU97" s="142" t="s">
        <v>167</v>
      </c>
      <c r="AY97" s="17" t="s">
        <v>145</v>
      </c>
      <c r="BE97" s="143">
        <f>IF(N97="základní",J97,0)</f>
        <v>0</v>
      </c>
      <c r="BF97" s="143">
        <f>IF(N97="snížená",J97,0)</f>
        <v>0</v>
      </c>
      <c r="BG97" s="143">
        <f>IF(N97="zákl. přenesená",J97,0)</f>
        <v>0</v>
      </c>
      <c r="BH97" s="143">
        <f>IF(N97="sníž. přenesená",J97,0)</f>
        <v>0</v>
      </c>
      <c r="BI97" s="143">
        <f>IF(N97="nulová",J97,0)</f>
        <v>0</v>
      </c>
      <c r="BJ97" s="17" t="s">
        <v>80</v>
      </c>
      <c r="BK97" s="143">
        <f>ROUND(I97*H97,2)</f>
        <v>0</v>
      </c>
      <c r="BL97" s="17" t="s">
        <v>153</v>
      </c>
      <c r="BM97" s="142" t="s">
        <v>608</v>
      </c>
    </row>
    <row r="98" spans="2:65" s="1" customFormat="1" ht="16.5" customHeight="1">
      <c r="B98" s="32"/>
      <c r="C98" s="131" t="s">
        <v>178</v>
      </c>
      <c r="D98" s="131" t="s">
        <v>148</v>
      </c>
      <c r="E98" s="132" t="s">
        <v>609</v>
      </c>
      <c r="F98" s="133" t="s">
        <v>610</v>
      </c>
      <c r="G98" s="134" t="s">
        <v>286</v>
      </c>
      <c r="H98" s="135">
        <v>1</v>
      </c>
      <c r="I98" s="136"/>
      <c r="J98" s="137">
        <f>ROUND(I98*H98,2)</f>
        <v>0</v>
      </c>
      <c r="K98" s="133" t="s">
        <v>19</v>
      </c>
      <c r="L98" s="32"/>
      <c r="M98" s="138" t="s">
        <v>19</v>
      </c>
      <c r="N98" s="139" t="s">
        <v>43</v>
      </c>
      <c r="P98" s="140">
        <f>O98*H98</f>
        <v>0</v>
      </c>
      <c r="Q98" s="140">
        <v>0</v>
      </c>
      <c r="R98" s="140">
        <f>Q98*H98</f>
        <v>0</v>
      </c>
      <c r="S98" s="140">
        <v>0</v>
      </c>
      <c r="T98" s="141">
        <f>S98*H98</f>
        <v>0</v>
      </c>
      <c r="AR98" s="142" t="s">
        <v>153</v>
      </c>
      <c r="AT98" s="142" t="s">
        <v>148</v>
      </c>
      <c r="AU98" s="142" t="s">
        <v>167</v>
      </c>
      <c r="AY98" s="17" t="s">
        <v>145</v>
      </c>
      <c r="BE98" s="143">
        <f>IF(N98="základní",J98,0)</f>
        <v>0</v>
      </c>
      <c r="BF98" s="143">
        <f>IF(N98="snížená",J98,0)</f>
        <v>0</v>
      </c>
      <c r="BG98" s="143">
        <f>IF(N98="zákl. přenesená",J98,0)</f>
        <v>0</v>
      </c>
      <c r="BH98" s="143">
        <f>IF(N98="sníž. přenesená",J98,0)</f>
        <v>0</v>
      </c>
      <c r="BI98" s="143">
        <f>IF(N98="nulová",J98,0)</f>
        <v>0</v>
      </c>
      <c r="BJ98" s="17" t="s">
        <v>80</v>
      </c>
      <c r="BK98" s="143">
        <f>ROUND(I98*H98,2)</f>
        <v>0</v>
      </c>
      <c r="BL98" s="17" t="s">
        <v>153</v>
      </c>
      <c r="BM98" s="142" t="s">
        <v>611</v>
      </c>
    </row>
    <row r="99" spans="2:65" s="11" customFormat="1" ht="20.85" customHeight="1">
      <c r="B99" s="119"/>
      <c r="D99" s="120" t="s">
        <v>71</v>
      </c>
      <c r="E99" s="129" t="s">
        <v>612</v>
      </c>
      <c r="F99" s="129" t="s">
        <v>613</v>
      </c>
      <c r="I99" s="122"/>
      <c r="J99" s="130">
        <f>BK99</f>
        <v>0</v>
      </c>
      <c r="L99" s="119"/>
      <c r="M99" s="124"/>
      <c r="P99" s="125">
        <f>SUM(P100:P107)</f>
        <v>0</v>
      </c>
      <c r="R99" s="125">
        <f>SUM(R100:R107)</f>
        <v>0</v>
      </c>
      <c r="T99" s="126">
        <f>SUM(T100:T107)</f>
        <v>0</v>
      </c>
      <c r="AR99" s="120" t="s">
        <v>80</v>
      </c>
      <c r="AT99" s="127" t="s">
        <v>71</v>
      </c>
      <c r="AU99" s="127" t="s">
        <v>82</v>
      </c>
      <c r="AY99" s="120" t="s">
        <v>145</v>
      </c>
      <c r="BK99" s="128">
        <f>SUM(BK100:BK107)</f>
        <v>0</v>
      </c>
    </row>
    <row r="100" spans="2:65" s="1" customFormat="1" ht="16.5" customHeight="1">
      <c r="B100" s="32"/>
      <c r="C100" s="131" t="s">
        <v>146</v>
      </c>
      <c r="D100" s="131" t="s">
        <v>148</v>
      </c>
      <c r="E100" s="132" t="s">
        <v>614</v>
      </c>
      <c r="F100" s="133" t="s">
        <v>615</v>
      </c>
      <c r="G100" s="134" t="s">
        <v>485</v>
      </c>
      <c r="H100" s="135">
        <v>80</v>
      </c>
      <c r="I100" s="136"/>
      <c r="J100" s="137">
        <f t="shared" ref="J100:J107" si="0">ROUND(I100*H100,2)</f>
        <v>0</v>
      </c>
      <c r="K100" s="133" t="s">
        <v>19</v>
      </c>
      <c r="L100" s="32"/>
      <c r="M100" s="138" t="s">
        <v>19</v>
      </c>
      <c r="N100" s="139" t="s">
        <v>43</v>
      </c>
      <c r="P100" s="140">
        <f t="shared" ref="P100:P107" si="1">O100*H100</f>
        <v>0</v>
      </c>
      <c r="Q100" s="140">
        <v>0</v>
      </c>
      <c r="R100" s="140">
        <f t="shared" ref="R100:R107" si="2">Q100*H100</f>
        <v>0</v>
      </c>
      <c r="S100" s="140">
        <v>0</v>
      </c>
      <c r="T100" s="141">
        <f t="shared" ref="T100:T107" si="3">S100*H100</f>
        <v>0</v>
      </c>
      <c r="AR100" s="142" t="s">
        <v>153</v>
      </c>
      <c r="AT100" s="142" t="s">
        <v>148</v>
      </c>
      <c r="AU100" s="142" t="s">
        <v>167</v>
      </c>
      <c r="AY100" s="17" t="s">
        <v>145</v>
      </c>
      <c r="BE100" s="143">
        <f t="shared" ref="BE100:BE107" si="4">IF(N100="základní",J100,0)</f>
        <v>0</v>
      </c>
      <c r="BF100" s="143">
        <f t="shared" ref="BF100:BF107" si="5">IF(N100="snížená",J100,0)</f>
        <v>0</v>
      </c>
      <c r="BG100" s="143">
        <f t="shared" ref="BG100:BG107" si="6">IF(N100="zákl. přenesená",J100,0)</f>
        <v>0</v>
      </c>
      <c r="BH100" s="143">
        <f t="shared" ref="BH100:BH107" si="7">IF(N100="sníž. přenesená",J100,0)</f>
        <v>0</v>
      </c>
      <c r="BI100" s="143">
        <f t="shared" ref="BI100:BI107" si="8">IF(N100="nulová",J100,0)</f>
        <v>0</v>
      </c>
      <c r="BJ100" s="17" t="s">
        <v>80</v>
      </c>
      <c r="BK100" s="143">
        <f t="shared" ref="BK100:BK107" si="9">ROUND(I100*H100,2)</f>
        <v>0</v>
      </c>
      <c r="BL100" s="17" t="s">
        <v>153</v>
      </c>
      <c r="BM100" s="142" t="s">
        <v>616</v>
      </c>
    </row>
    <row r="101" spans="2:65" s="1" customFormat="1" ht="16.5" customHeight="1">
      <c r="B101" s="32"/>
      <c r="C101" s="131" t="s">
        <v>194</v>
      </c>
      <c r="D101" s="131" t="s">
        <v>148</v>
      </c>
      <c r="E101" s="132" t="s">
        <v>617</v>
      </c>
      <c r="F101" s="133" t="s">
        <v>618</v>
      </c>
      <c r="G101" s="134" t="s">
        <v>485</v>
      </c>
      <c r="H101" s="135">
        <v>25</v>
      </c>
      <c r="I101" s="136"/>
      <c r="J101" s="137">
        <f t="shared" si="0"/>
        <v>0</v>
      </c>
      <c r="K101" s="133" t="s">
        <v>19</v>
      </c>
      <c r="L101" s="32"/>
      <c r="M101" s="138" t="s">
        <v>19</v>
      </c>
      <c r="N101" s="139" t="s">
        <v>43</v>
      </c>
      <c r="P101" s="140">
        <f t="shared" si="1"/>
        <v>0</v>
      </c>
      <c r="Q101" s="140">
        <v>0</v>
      </c>
      <c r="R101" s="140">
        <f t="shared" si="2"/>
        <v>0</v>
      </c>
      <c r="S101" s="140">
        <v>0</v>
      </c>
      <c r="T101" s="141">
        <f t="shared" si="3"/>
        <v>0</v>
      </c>
      <c r="AR101" s="142" t="s">
        <v>153</v>
      </c>
      <c r="AT101" s="142" t="s">
        <v>148</v>
      </c>
      <c r="AU101" s="142" t="s">
        <v>167</v>
      </c>
      <c r="AY101" s="17" t="s">
        <v>145</v>
      </c>
      <c r="BE101" s="143">
        <f t="shared" si="4"/>
        <v>0</v>
      </c>
      <c r="BF101" s="143">
        <f t="shared" si="5"/>
        <v>0</v>
      </c>
      <c r="BG101" s="143">
        <f t="shared" si="6"/>
        <v>0</v>
      </c>
      <c r="BH101" s="143">
        <f t="shared" si="7"/>
        <v>0</v>
      </c>
      <c r="BI101" s="143">
        <f t="shared" si="8"/>
        <v>0</v>
      </c>
      <c r="BJ101" s="17" t="s">
        <v>80</v>
      </c>
      <c r="BK101" s="143">
        <f t="shared" si="9"/>
        <v>0</v>
      </c>
      <c r="BL101" s="17" t="s">
        <v>153</v>
      </c>
      <c r="BM101" s="142" t="s">
        <v>619</v>
      </c>
    </row>
    <row r="102" spans="2:65" s="1" customFormat="1" ht="16.5" customHeight="1">
      <c r="B102" s="32"/>
      <c r="C102" s="131" t="s">
        <v>199</v>
      </c>
      <c r="D102" s="131" t="s">
        <v>148</v>
      </c>
      <c r="E102" s="132" t="s">
        <v>620</v>
      </c>
      <c r="F102" s="133" t="s">
        <v>621</v>
      </c>
      <c r="G102" s="134" t="s">
        <v>485</v>
      </c>
      <c r="H102" s="135">
        <v>70</v>
      </c>
      <c r="I102" s="136"/>
      <c r="J102" s="137">
        <f t="shared" si="0"/>
        <v>0</v>
      </c>
      <c r="K102" s="133" t="s">
        <v>19</v>
      </c>
      <c r="L102" s="32"/>
      <c r="M102" s="138" t="s">
        <v>19</v>
      </c>
      <c r="N102" s="139" t="s">
        <v>43</v>
      </c>
      <c r="P102" s="140">
        <f t="shared" si="1"/>
        <v>0</v>
      </c>
      <c r="Q102" s="140">
        <v>0</v>
      </c>
      <c r="R102" s="140">
        <f t="shared" si="2"/>
        <v>0</v>
      </c>
      <c r="S102" s="140">
        <v>0</v>
      </c>
      <c r="T102" s="141">
        <f t="shared" si="3"/>
        <v>0</v>
      </c>
      <c r="AR102" s="142" t="s">
        <v>153</v>
      </c>
      <c r="AT102" s="142" t="s">
        <v>148</v>
      </c>
      <c r="AU102" s="142" t="s">
        <v>167</v>
      </c>
      <c r="AY102" s="17" t="s">
        <v>145</v>
      </c>
      <c r="BE102" s="143">
        <f t="shared" si="4"/>
        <v>0</v>
      </c>
      <c r="BF102" s="143">
        <f t="shared" si="5"/>
        <v>0</v>
      </c>
      <c r="BG102" s="143">
        <f t="shared" si="6"/>
        <v>0</v>
      </c>
      <c r="BH102" s="143">
        <f t="shared" si="7"/>
        <v>0</v>
      </c>
      <c r="BI102" s="143">
        <f t="shared" si="8"/>
        <v>0</v>
      </c>
      <c r="BJ102" s="17" t="s">
        <v>80</v>
      </c>
      <c r="BK102" s="143">
        <f t="shared" si="9"/>
        <v>0</v>
      </c>
      <c r="BL102" s="17" t="s">
        <v>153</v>
      </c>
      <c r="BM102" s="142" t="s">
        <v>622</v>
      </c>
    </row>
    <row r="103" spans="2:65" s="1" customFormat="1" ht="16.5" customHeight="1">
      <c r="B103" s="32"/>
      <c r="C103" s="131" t="s">
        <v>204</v>
      </c>
      <c r="D103" s="131" t="s">
        <v>148</v>
      </c>
      <c r="E103" s="132" t="s">
        <v>623</v>
      </c>
      <c r="F103" s="133" t="s">
        <v>624</v>
      </c>
      <c r="G103" s="134" t="s">
        <v>485</v>
      </c>
      <c r="H103" s="135">
        <v>25</v>
      </c>
      <c r="I103" s="136"/>
      <c r="J103" s="137">
        <f t="shared" si="0"/>
        <v>0</v>
      </c>
      <c r="K103" s="133" t="s">
        <v>19</v>
      </c>
      <c r="L103" s="32"/>
      <c r="M103" s="138" t="s">
        <v>19</v>
      </c>
      <c r="N103" s="139" t="s">
        <v>43</v>
      </c>
      <c r="P103" s="140">
        <f t="shared" si="1"/>
        <v>0</v>
      </c>
      <c r="Q103" s="140">
        <v>0</v>
      </c>
      <c r="R103" s="140">
        <f t="shared" si="2"/>
        <v>0</v>
      </c>
      <c r="S103" s="140">
        <v>0</v>
      </c>
      <c r="T103" s="141">
        <f t="shared" si="3"/>
        <v>0</v>
      </c>
      <c r="AR103" s="142" t="s">
        <v>153</v>
      </c>
      <c r="AT103" s="142" t="s">
        <v>148</v>
      </c>
      <c r="AU103" s="142" t="s">
        <v>167</v>
      </c>
      <c r="AY103" s="17" t="s">
        <v>145</v>
      </c>
      <c r="BE103" s="143">
        <f t="shared" si="4"/>
        <v>0</v>
      </c>
      <c r="BF103" s="143">
        <f t="shared" si="5"/>
        <v>0</v>
      </c>
      <c r="BG103" s="143">
        <f t="shared" si="6"/>
        <v>0</v>
      </c>
      <c r="BH103" s="143">
        <f t="shared" si="7"/>
        <v>0</v>
      </c>
      <c r="BI103" s="143">
        <f t="shared" si="8"/>
        <v>0</v>
      </c>
      <c r="BJ103" s="17" t="s">
        <v>80</v>
      </c>
      <c r="BK103" s="143">
        <f t="shared" si="9"/>
        <v>0</v>
      </c>
      <c r="BL103" s="17" t="s">
        <v>153</v>
      </c>
      <c r="BM103" s="142" t="s">
        <v>625</v>
      </c>
    </row>
    <row r="104" spans="2:65" s="1" customFormat="1" ht="16.5" customHeight="1">
      <c r="B104" s="32"/>
      <c r="C104" s="131" t="s">
        <v>212</v>
      </c>
      <c r="D104" s="131" t="s">
        <v>148</v>
      </c>
      <c r="E104" s="132" t="s">
        <v>626</v>
      </c>
      <c r="F104" s="133" t="s">
        <v>627</v>
      </c>
      <c r="G104" s="134" t="s">
        <v>485</v>
      </c>
      <c r="H104" s="135">
        <v>1250</v>
      </c>
      <c r="I104" s="136"/>
      <c r="J104" s="137">
        <f t="shared" si="0"/>
        <v>0</v>
      </c>
      <c r="K104" s="133" t="s">
        <v>19</v>
      </c>
      <c r="L104" s="32"/>
      <c r="M104" s="138" t="s">
        <v>19</v>
      </c>
      <c r="N104" s="139" t="s">
        <v>43</v>
      </c>
      <c r="P104" s="140">
        <f t="shared" si="1"/>
        <v>0</v>
      </c>
      <c r="Q104" s="140">
        <v>0</v>
      </c>
      <c r="R104" s="140">
        <f t="shared" si="2"/>
        <v>0</v>
      </c>
      <c r="S104" s="140">
        <v>0</v>
      </c>
      <c r="T104" s="141">
        <f t="shared" si="3"/>
        <v>0</v>
      </c>
      <c r="AR104" s="142" t="s">
        <v>153</v>
      </c>
      <c r="AT104" s="142" t="s">
        <v>148</v>
      </c>
      <c r="AU104" s="142" t="s">
        <v>167</v>
      </c>
      <c r="AY104" s="17" t="s">
        <v>145</v>
      </c>
      <c r="BE104" s="143">
        <f t="shared" si="4"/>
        <v>0</v>
      </c>
      <c r="BF104" s="143">
        <f t="shared" si="5"/>
        <v>0</v>
      </c>
      <c r="BG104" s="143">
        <f t="shared" si="6"/>
        <v>0</v>
      </c>
      <c r="BH104" s="143">
        <f t="shared" si="7"/>
        <v>0</v>
      </c>
      <c r="BI104" s="143">
        <f t="shared" si="8"/>
        <v>0</v>
      </c>
      <c r="BJ104" s="17" t="s">
        <v>80</v>
      </c>
      <c r="BK104" s="143">
        <f t="shared" si="9"/>
        <v>0</v>
      </c>
      <c r="BL104" s="17" t="s">
        <v>153</v>
      </c>
      <c r="BM104" s="142" t="s">
        <v>628</v>
      </c>
    </row>
    <row r="105" spans="2:65" s="1" customFormat="1" ht="16.5" customHeight="1">
      <c r="B105" s="32"/>
      <c r="C105" s="131" t="s">
        <v>221</v>
      </c>
      <c r="D105" s="131" t="s">
        <v>148</v>
      </c>
      <c r="E105" s="132" t="s">
        <v>629</v>
      </c>
      <c r="F105" s="133" t="s">
        <v>630</v>
      </c>
      <c r="G105" s="134" t="s">
        <v>485</v>
      </c>
      <c r="H105" s="135">
        <v>20</v>
      </c>
      <c r="I105" s="136"/>
      <c r="J105" s="137">
        <f t="shared" si="0"/>
        <v>0</v>
      </c>
      <c r="K105" s="133" t="s">
        <v>19</v>
      </c>
      <c r="L105" s="32"/>
      <c r="M105" s="138" t="s">
        <v>19</v>
      </c>
      <c r="N105" s="139" t="s">
        <v>43</v>
      </c>
      <c r="P105" s="140">
        <f t="shared" si="1"/>
        <v>0</v>
      </c>
      <c r="Q105" s="140">
        <v>0</v>
      </c>
      <c r="R105" s="140">
        <f t="shared" si="2"/>
        <v>0</v>
      </c>
      <c r="S105" s="140">
        <v>0</v>
      </c>
      <c r="T105" s="141">
        <f t="shared" si="3"/>
        <v>0</v>
      </c>
      <c r="AR105" s="142" t="s">
        <v>153</v>
      </c>
      <c r="AT105" s="142" t="s">
        <v>148</v>
      </c>
      <c r="AU105" s="142" t="s">
        <v>167</v>
      </c>
      <c r="AY105" s="17" t="s">
        <v>145</v>
      </c>
      <c r="BE105" s="143">
        <f t="shared" si="4"/>
        <v>0</v>
      </c>
      <c r="BF105" s="143">
        <f t="shared" si="5"/>
        <v>0</v>
      </c>
      <c r="BG105" s="143">
        <f t="shared" si="6"/>
        <v>0</v>
      </c>
      <c r="BH105" s="143">
        <f t="shared" si="7"/>
        <v>0</v>
      </c>
      <c r="BI105" s="143">
        <f t="shared" si="8"/>
        <v>0</v>
      </c>
      <c r="BJ105" s="17" t="s">
        <v>80</v>
      </c>
      <c r="BK105" s="143">
        <f t="shared" si="9"/>
        <v>0</v>
      </c>
      <c r="BL105" s="17" t="s">
        <v>153</v>
      </c>
      <c r="BM105" s="142" t="s">
        <v>631</v>
      </c>
    </row>
    <row r="106" spans="2:65" s="1" customFormat="1" ht="16.5" customHeight="1">
      <c r="B106" s="32"/>
      <c r="C106" s="131" t="s">
        <v>8</v>
      </c>
      <c r="D106" s="131" t="s">
        <v>148</v>
      </c>
      <c r="E106" s="132" t="s">
        <v>632</v>
      </c>
      <c r="F106" s="133" t="s">
        <v>633</v>
      </c>
      <c r="G106" s="134" t="s">
        <v>485</v>
      </c>
      <c r="H106" s="135">
        <v>50</v>
      </c>
      <c r="I106" s="136"/>
      <c r="J106" s="137">
        <f t="shared" si="0"/>
        <v>0</v>
      </c>
      <c r="K106" s="133" t="s">
        <v>19</v>
      </c>
      <c r="L106" s="32"/>
      <c r="M106" s="138" t="s">
        <v>19</v>
      </c>
      <c r="N106" s="139" t="s">
        <v>43</v>
      </c>
      <c r="P106" s="140">
        <f t="shared" si="1"/>
        <v>0</v>
      </c>
      <c r="Q106" s="140">
        <v>0</v>
      </c>
      <c r="R106" s="140">
        <f t="shared" si="2"/>
        <v>0</v>
      </c>
      <c r="S106" s="140">
        <v>0</v>
      </c>
      <c r="T106" s="141">
        <f t="shared" si="3"/>
        <v>0</v>
      </c>
      <c r="AR106" s="142" t="s">
        <v>153</v>
      </c>
      <c r="AT106" s="142" t="s">
        <v>148</v>
      </c>
      <c r="AU106" s="142" t="s">
        <v>167</v>
      </c>
      <c r="AY106" s="17" t="s">
        <v>145</v>
      </c>
      <c r="BE106" s="143">
        <f t="shared" si="4"/>
        <v>0</v>
      </c>
      <c r="BF106" s="143">
        <f t="shared" si="5"/>
        <v>0</v>
      </c>
      <c r="BG106" s="143">
        <f t="shared" si="6"/>
        <v>0</v>
      </c>
      <c r="BH106" s="143">
        <f t="shared" si="7"/>
        <v>0</v>
      </c>
      <c r="BI106" s="143">
        <f t="shared" si="8"/>
        <v>0</v>
      </c>
      <c r="BJ106" s="17" t="s">
        <v>80</v>
      </c>
      <c r="BK106" s="143">
        <f t="shared" si="9"/>
        <v>0</v>
      </c>
      <c r="BL106" s="17" t="s">
        <v>153</v>
      </c>
      <c r="BM106" s="142" t="s">
        <v>634</v>
      </c>
    </row>
    <row r="107" spans="2:65" s="1" customFormat="1" ht="16.5" customHeight="1">
      <c r="B107" s="32"/>
      <c r="C107" s="131" t="s">
        <v>234</v>
      </c>
      <c r="D107" s="131" t="s">
        <v>148</v>
      </c>
      <c r="E107" s="132" t="s">
        <v>635</v>
      </c>
      <c r="F107" s="133" t="s">
        <v>636</v>
      </c>
      <c r="G107" s="134" t="s">
        <v>485</v>
      </c>
      <c r="H107" s="135">
        <v>200</v>
      </c>
      <c r="I107" s="136"/>
      <c r="J107" s="137">
        <f t="shared" si="0"/>
        <v>0</v>
      </c>
      <c r="K107" s="133" t="s">
        <v>19</v>
      </c>
      <c r="L107" s="32"/>
      <c r="M107" s="138" t="s">
        <v>19</v>
      </c>
      <c r="N107" s="139" t="s">
        <v>43</v>
      </c>
      <c r="P107" s="140">
        <f t="shared" si="1"/>
        <v>0</v>
      </c>
      <c r="Q107" s="140">
        <v>0</v>
      </c>
      <c r="R107" s="140">
        <f t="shared" si="2"/>
        <v>0</v>
      </c>
      <c r="S107" s="140">
        <v>0</v>
      </c>
      <c r="T107" s="141">
        <f t="shared" si="3"/>
        <v>0</v>
      </c>
      <c r="AR107" s="142" t="s">
        <v>153</v>
      </c>
      <c r="AT107" s="142" t="s">
        <v>148</v>
      </c>
      <c r="AU107" s="142" t="s">
        <v>167</v>
      </c>
      <c r="AY107" s="17" t="s">
        <v>145</v>
      </c>
      <c r="BE107" s="143">
        <f t="shared" si="4"/>
        <v>0</v>
      </c>
      <c r="BF107" s="143">
        <f t="shared" si="5"/>
        <v>0</v>
      </c>
      <c r="BG107" s="143">
        <f t="shared" si="6"/>
        <v>0</v>
      </c>
      <c r="BH107" s="143">
        <f t="shared" si="7"/>
        <v>0</v>
      </c>
      <c r="BI107" s="143">
        <f t="shared" si="8"/>
        <v>0</v>
      </c>
      <c r="BJ107" s="17" t="s">
        <v>80</v>
      </c>
      <c r="BK107" s="143">
        <f t="shared" si="9"/>
        <v>0</v>
      </c>
      <c r="BL107" s="17" t="s">
        <v>153</v>
      </c>
      <c r="BM107" s="142" t="s">
        <v>637</v>
      </c>
    </row>
    <row r="108" spans="2:65" s="11" customFormat="1" ht="20.85" customHeight="1">
      <c r="B108" s="119"/>
      <c r="D108" s="120" t="s">
        <v>71</v>
      </c>
      <c r="E108" s="129" t="s">
        <v>638</v>
      </c>
      <c r="F108" s="129" t="s">
        <v>639</v>
      </c>
      <c r="I108" s="122"/>
      <c r="J108" s="130">
        <f>BK108</f>
        <v>0</v>
      </c>
      <c r="L108" s="119"/>
      <c r="M108" s="124"/>
      <c r="P108" s="125">
        <f>P109</f>
        <v>0</v>
      </c>
      <c r="R108" s="125">
        <f>R109</f>
        <v>0</v>
      </c>
      <c r="T108" s="126">
        <f>T109</f>
        <v>0</v>
      </c>
      <c r="AR108" s="120" t="s">
        <v>80</v>
      </c>
      <c r="AT108" s="127" t="s">
        <v>71</v>
      </c>
      <c r="AU108" s="127" t="s">
        <v>82</v>
      </c>
      <c r="AY108" s="120" t="s">
        <v>145</v>
      </c>
      <c r="BK108" s="128">
        <f>BK109</f>
        <v>0</v>
      </c>
    </row>
    <row r="109" spans="2:65" s="1" customFormat="1" ht="16.5" customHeight="1">
      <c r="B109" s="32"/>
      <c r="C109" s="131" t="s">
        <v>240</v>
      </c>
      <c r="D109" s="131" t="s">
        <v>148</v>
      </c>
      <c r="E109" s="132" t="s">
        <v>640</v>
      </c>
      <c r="F109" s="133" t="s">
        <v>641</v>
      </c>
      <c r="G109" s="134" t="s">
        <v>485</v>
      </c>
      <c r="H109" s="135">
        <v>600</v>
      </c>
      <c r="I109" s="136"/>
      <c r="J109" s="137">
        <f>ROUND(I109*H109,2)</f>
        <v>0</v>
      </c>
      <c r="K109" s="133" t="s">
        <v>19</v>
      </c>
      <c r="L109" s="32"/>
      <c r="M109" s="138" t="s">
        <v>19</v>
      </c>
      <c r="N109" s="139" t="s">
        <v>43</v>
      </c>
      <c r="P109" s="140">
        <f>O109*H109</f>
        <v>0</v>
      </c>
      <c r="Q109" s="140">
        <v>0</v>
      </c>
      <c r="R109" s="140">
        <f>Q109*H109</f>
        <v>0</v>
      </c>
      <c r="S109" s="140">
        <v>0</v>
      </c>
      <c r="T109" s="141">
        <f>S109*H109</f>
        <v>0</v>
      </c>
      <c r="AR109" s="142" t="s">
        <v>153</v>
      </c>
      <c r="AT109" s="142" t="s">
        <v>148</v>
      </c>
      <c r="AU109" s="142" t="s">
        <v>167</v>
      </c>
      <c r="AY109" s="17" t="s">
        <v>145</v>
      </c>
      <c r="BE109" s="143">
        <f>IF(N109="základní",J109,0)</f>
        <v>0</v>
      </c>
      <c r="BF109" s="143">
        <f>IF(N109="snížená",J109,0)</f>
        <v>0</v>
      </c>
      <c r="BG109" s="143">
        <f>IF(N109="zákl. přenesená",J109,0)</f>
        <v>0</v>
      </c>
      <c r="BH109" s="143">
        <f>IF(N109="sníž. přenesená",J109,0)</f>
        <v>0</v>
      </c>
      <c r="BI109" s="143">
        <f>IF(N109="nulová",J109,0)</f>
        <v>0</v>
      </c>
      <c r="BJ109" s="17" t="s">
        <v>80</v>
      </c>
      <c r="BK109" s="143">
        <f>ROUND(I109*H109,2)</f>
        <v>0</v>
      </c>
      <c r="BL109" s="17" t="s">
        <v>153</v>
      </c>
      <c r="BM109" s="142" t="s">
        <v>642</v>
      </c>
    </row>
    <row r="110" spans="2:65" s="11" customFormat="1" ht="22.9" customHeight="1">
      <c r="B110" s="119"/>
      <c r="D110" s="120" t="s">
        <v>71</v>
      </c>
      <c r="E110" s="129" t="s">
        <v>643</v>
      </c>
      <c r="F110" s="129" t="s">
        <v>644</v>
      </c>
      <c r="I110" s="122"/>
      <c r="J110" s="130">
        <f>BK110</f>
        <v>0</v>
      </c>
      <c r="L110" s="119"/>
      <c r="M110" s="124"/>
      <c r="P110" s="125">
        <f>P111+P112+P113</f>
        <v>0</v>
      </c>
      <c r="R110" s="125">
        <f>R111+R112+R113</f>
        <v>0</v>
      </c>
      <c r="T110" s="126">
        <f>T111+T112+T113</f>
        <v>0</v>
      </c>
      <c r="AR110" s="120" t="s">
        <v>80</v>
      </c>
      <c r="AT110" s="127" t="s">
        <v>71</v>
      </c>
      <c r="AU110" s="127" t="s">
        <v>80</v>
      </c>
      <c r="AY110" s="120" t="s">
        <v>145</v>
      </c>
      <c r="BK110" s="128">
        <f>BK111+BK112+BK113</f>
        <v>0</v>
      </c>
    </row>
    <row r="111" spans="2:65" s="1" customFormat="1" ht="16.5" customHeight="1">
      <c r="B111" s="32"/>
      <c r="C111" s="131" t="s">
        <v>220</v>
      </c>
      <c r="D111" s="131" t="s">
        <v>148</v>
      </c>
      <c r="E111" s="132" t="s">
        <v>645</v>
      </c>
      <c r="F111" s="133" t="s">
        <v>646</v>
      </c>
      <c r="G111" s="134" t="s">
        <v>286</v>
      </c>
      <c r="H111" s="135">
        <v>1</v>
      </c>
      <c r="I111" s="136"/>
      <c r="J111" s="137">
        <f>ROUND(I111*H111,2)</f>
        <v>0</v>
      </c>
      <c r="K111" s="133" t="s">
        <v>19</v>
      </c>
      <c r="L111" s="32"/>
      <c r="M111" s="138" t="s">
        <v>19</v>
      </c>
      <c r="N111" s="139" t="s">
        <v>43</v>
      </c>
      <c r="P111" s="140">
        <f>O111*H111</f>
        <v>0</v>
      </c>
      <c r="Q111" s="140">
        <v>0</v>
      </c>
      <c r="R111" s="140">
        <f>Q111*H111</f>
        <v>0</v>
      </c>
      <c r="S111" s="140">
        <v>0</v>
      </c>
      <c r="T111" s="141">
        <f>S111*H111</f>
        <v>0</v>
      </c>
      <c r="AR111" s="142" t="s">
        <v>153</v>
      </c>
      <c r="AT111" s="142" t="s">
        <v>148</v>
      </c>
      <c r="AU111" s="142" t="s">
        <v>82</v>
      </c>
      <c r="AY111" s="17" t="s">
        <v>145</v>
      </c>
      <c r="BE111" s="143">
        <f>IF(N111="základní",J111,0)</f>
        <v>0</v>
      </c>
      <c r="BF111" s="143">
        <f>IF(N111="snížená",J111,0)</f>
        <v>0</v>
      </c>
      <c r="BG111" s="143">
        <f>IF(N111="zákl. přenesená",J111,0)</f>
        <v>0</v>
      </c>
      <c r="BH111" s="143">
        <f>IF(N111="sníž. přenesená",J111,0)</f>
        <v>0</v>
      </c>
      <c r="BI111" s="143">
        <f>IF(N111="nulová",J111,0)</f>
        <v>0</v>
      </c>
      <c r="BJ111" s="17" t="s">
        <v>80</v>
      </c>
      <c r="BK111" s="143">
        <f>ROUND(I111*H111,2)</f>
        <v>0</v>
      </c>
      <c r="BL111" s="17" t="s">
        <v>153</v>
      </c>
      <c r="BM111" s="142" t="s">
        <v>647</v>
      </c>
    </row>
    <row r="112" spans="2:65" s="1" customFormat="1" ht="16.5" customHeight="1">
      <c r="B112" s="32"/>
      <c r="C112" s="131" t="s">
        <v>252</v>
      </c>
      <c r="D112" s="131" t="s">
        <v>148</v>
      </c>
      <c r="E112" s="132" t="s">
        <v>648</v>
      </c>
      <c r="F112" s="133" t="s">
        <v>649</v>
      </c>
      <c r="G112" s="134" t="s">
        <v>276</v>
      </c>
      <c r="H112" s="135">
        <v>9</v>
      </c>
      <c r="I112" s="136"/>
      <c r="J112" s="137">
        <f>ROUND(I112*H112,2)</f>
        <v>0</v>
      </c>
      <c r="K112" s="133" t="s">
        <v>19</v>
      </c>
      <c r="L112" s="32"/>
      <c r="M112" s="138" t="s">
        <v>19</v>
      </c>
      <c r="N112" s="139" t="s">
        <v>43</v>
      </c>
      <c r="P112" s="140">
        <f>O112*H112</f>
        <v>0</v>
      </c>
      <c r="Q112" s="140">
        <v>0</v>
      </c>
      <c r="R112" s="140">
        <f>Q112*H112</f>
        <v>0</v>
      </c>
      <c r="S112" s="140">
        <v>0</v>
      </c>
      <c r="T112" s="141">
        <f>S112*H112</f>
        <v>0</v>
      </c>
      <c r="AR112" s="142" t="s">
        <v>153</v>
      </c>
      <c r="AT112" s="142" t="s">
        <v>148</v>
      </c>
      <c r="AU112" s="142" t="s">
        <v>82</v>
      </c>
      <c r="AY112" s="17" t="s">
        <v>145</v>
      </c>
      <c r="BE112" s="143">
        <f>IF(N112="základní",J112,0)</f>
        <v>0</v>
      </c>
      <c r="BF112" s="143">
        <f>IF(N112="snížená",J112,0)</f>
        <v>0</v>
      </c>
      <c r="BG112" s="143">
        <f>IF(N112="zákl. přenesená",J112,0)</f>
        <v>0</v>
      </c>
      <c r="BH112" s="143">
        <f>IF(N112="sníž. přenesená",J112,0)</f>
        <v>0</v>
      </c>
      <c r="BI112" s="143">
        <f>IF(N112="nulová",J112,0)</f>
        <v>0</v>
      </c>
      <c r="BJ112" s="17" t="s">
        <v>80</v>
      </c>
      <c r="BK112" s="143">
        <f>ROUND(I112*H112,2)</f>
        <v>0</v>
      </c>
      <c r="BL112" s="17" t="s">
        <v>153</v>
      </c>
      <c r="BM112" s="142" t="s">
        <v>650</v>
      </c>
    </row>
    <row r="113" spans="2:65" s="11" customFormat="1" ht="20.85" customHeight="1">
      <c r="B113" s="119"/>
      <c r="D113" s="120" t="s">
        <v>71</v>
      </c>
      <c r="E113" s="129" t="s">
        <v>651</v>
      </c>
      <c r="F113" s="129" t="s">
        <v>652</v>
      </c>
      <c r="I113" s="122"/>
      <c r="J113" s="130">
        <f>BK113</f>
        <v>0</v>
      </c>
      <c r="L113" s="119"/>
      <c r="M113" s="124"/>
      <c r="P113" s="125">
        <f>SUM(P114:P125)</f>
        <v>0</v>
      </c>
      <c r="R113" s="125">
        <f>SUM(R114:R125)</f>
        <v>0</v>
      </c>
      <c r="T113" s="126">
        <f>SUM(T114:T125)</f>
        <v>0</v>
      </c>
      <c r="AR113" s="120" t="s">
        <v>80</v>
      </c>
      <c r="AT113" s="127" t="s">
        <v>71</v>
      </c>
      <c r="AU113" s="127" t="s">
        <v>82</v>
      </c>
      <c r="AY113" s="120" t="s">
        <v>145</v>
      </c>
      <c r="BK113" s="128">
        <f>SUM(BK114:BK125)</f>
        <v>0</v>
      </c>
    </row>
    <row r="114" spans="2:65" s="1" customFormat="1" ht="16.5" customHeight="1">
      <c r="B114" s="32"/>
      <c r="C114" s="131" t="s">
        <v>258</v>
      </c>
      <c r="D114" s="131" t="s">
        <v>148</v>
      </c>
      <c r="E114" s="132" t="s">
        <v>653</v>
      </c>
      <c r="F114" s="133" t="s">
        <v>654</v>
      </c>
      <c r="G114" s="134" t="s">
        <v>594</v>
      </c>
      <c r="H114" s="135">
        <v>25</v>
      </c>
      <c r="I114" s="136"/>
      <c r="J114" s="137">
        <f t="shared" ref="J114:J125" si="10">ROUND(I114*H114,2)</f>
        <v>0</v>
      </c>
      <c r="K114" s="133" t="s">
        <v>19</v>
      </c>
      <c r="L114" s="32"/>
      <c r="M114" s="138" t="s">
        <v>19</v>
      </c>
      <c r="N114" s="139" t="s">
        <v>43</v>
      </c>
      <c r="P114" s="140">
        <f t="shared" ref="P114:P125" si="11">O114*H114</f>
        <v>0</v>
      </c>
      <c r="Q114" s="140">
        <v>0</v>
      </c>
      <c r="R114" s="140">
        <f t="shared" ref="R114:R125" si="12">Q114*H114</f>
        <v>0</v>
      </c>
      <c r="S114" s="140">
        <v>0</v>
      </c>
      <c r="T114" s="141">
        <f t="shared" ref="T114:T125" si="13">S114*H114</f>
        <v>0</v>
      </c>
      <c r="AR114" s="142" t="s">
        <v>153</v>
      </c>
      <c r="AT114" s="142" t="s">
        <v>148</v>
      </c>
      <c r="AU114" s="142" t="s">
        <v>167</v>
      </c>
      <c r="AY114" s="17" t="s">
        <v>145</v>
      </c>
      <c r="BE114" s="143">
        <f t="shared" ref="BE114:BE125" si="14">IF(N114="základní",J114,0)</f>
        <v>0</v>
      </c>
      <c r="BF114" s="143">
        <f t="shared" ref="BF114:BF125" si="15">IF(N114="snížená",J114,0)</f>
        <v>0</v>
      </c>
      <c r="BG114" s="143">
        <f t="shared" ref="BG114:BG125" si="16">IF(N114="zákl. přenesená",J114,0)</f>
        <v>0</v>
      </c>
      <c r="BH114" s="143">
        <f t="shared" ref="BH114:BH125" si="17">IF(N114="sníž. přenesená",J114,0)</f>
        <v>0</v>
      </c>
      <c r="BI114" s="143">
        <f t="shared" ref="BI114:BI125" si="18">IF(N114="nulová",J114,0)</f>
        <v>0</v>
      </c>
      <c r="BJ114" s="17" t="s">
        <v>80</v>
      </c>
      <c r="BK114" s="143">
        <f t="shared" ref="BK114:BK125" si="19">ROUND(I114*H114,2)</f>
        <v>0</v>
      </c>
      <c r="BL114" s="17" t="s">
        <v>153</v>
      </c>
      <c r="BM114" s="142" t="s">
        <v>655</v>
      </c>
    </row>
    <row r="115" spans="2:65" s="1" customFormat="1" ht="16.5" customHeight="1">
      <c r="B115" s="32"/>
      <c r="C115" s="131" t="s">
        <v>263</v>
      </c>
      <c r="D115" s="131" t="s">
        <v>148</v>
      </c>
      <c r="E115" s="132" t="s">
        <v>656</v>
      </c>
      <c r="F115" s="133" t="s">
        <v>657</v>
      </c>
      <c r="G115" s="134" t="s">
        <v>594</v>
      </c>
      <c r="H115" s="135">
        <v>150</v>
      </c>
      <c r="I115" s="136"/>
      <c r="J115" s="137">
        <f t="shared" si="10"/>
        <v>0</v>
      </c>
      <c r="K115" s="133" t="s">
        <v>19</v>
      </c>
      <c r="L115" s="32"/>
      <c r="M115" s="138" t="s">
        <v>19</v>
      </c>
      <c r="N115" s="139" t="s">
        <v>43</v>
      </c>
      <c r="P115" s="140">
        <f t="shared" si="11"/>
        <v>0</v>
      </c>
      <c r="Q115" s="140">
        <v>0</v>
      </c>
      <c r="R115" s="140">
        <f t="shared" si="12"/>
        <v>0</v>
      </c>
      <c r="S115" s="140">
        <v>0</v>
      </c>
      <c r="T115" s="141">
        <f t="shared" si="13"/>
        <v>0</v>
      </c>
      <c r="AR115" s="142" t="s">
        <v>153</v>
      </c>
      <c r="AT115" s="142" t="s">
        <v>148</v>
      </c>
      <c r="AU115" s="142" t="s">
        <v>167</v>
      </c>
      <c r="AY115" s="17" t="s">
        <v>145</v>
      </c>
      <c r="BE115" s="143">
        <f t="shared" si="14"/>
        <v>0</v>
      </c>
      <c r="BF115" s="143">
        <f t="shared" si="15"/>
        <v>0</v>
      </c>
      <c r="BG115" s="143">
        <f t="shared" si="16"/>
        <v>0</v>
      </c>
      <c r="BH115" s="143">
        <f t="shared" si="17"/>
        <v>0</v>
      </c>
      <c r="BI115" s="143">
        <f t="shared" si="18"/>
        <v>0</v>
      </c>
      <c r="BJ115" s="17" t="s">
        <v>80</v>
      </c>
      <c r="BK115" s="143">
        <f t="shared" si="19"/>
        <v>0</v>
      </c>
      <c r="BL115" s="17" t="s">
        <v>153</v>
      </c>
      <c r="BM115" s="142" t="s">
        <v>658</v>
      </c>
    </row>
    <row r="116" spans="2:65" s="1" customFormat="1" ht="16.5" customHeight="1">
      <c r="B116" s="32"/>
      <c r="C116" s="131" t="s">
        <v>268</v>
      </c>
      <c r="D116" s="131" t="s">
        <v>148</v>
      </c>
      <c r="E116" s="132" t="s">
        <v>659</v>
      </c>
      <c r="F116" s="133" t="s">
        <v>660</v>
      </c>
      <c r="G116" s="134" t="s">
        <v>594</v>
      </c>
      <c r="H116" s="135">
        <v>58</v>
      </c>
      <c r="I116" s="136"/>
      <c r="J116" s="137">
        <f t="shared" si="10"/>
        <v>0</v>
      </c>
      <c r="K116" s="133" t="s">
        <v>19</v>
      </c>
      <c r="L116" s="32"/>
      <c r="M116" s="138" t="s">
        <v>19</v>
      </c>
      <c r="N116" s="139" t="s">
        <v>43</v>
      </c>
      <c r="P116" s="140">
        <f t="shared" si="11"/>
        <v>0</v>
      </c>
      <c r="Q116" s="140">
        <v>0</v>
      </c>
      <c r="R116" s="140">
        <f t="shared" si="12"/>
        <v>0</v>
      </c>
      <c r="S116" s="140">
        <v>0</v>
      </c>
      <c r="T116" s="141">
        <f t="shared" si="13"/>
        <v>0</v>
      </c>
      <c r="AR116" s="142" t="s">
        <v>153</v>
      </c>
      <c r="AT116" s="142" t="s">
        <v>148</v>
      </c>
      <c r="AU116" s="142" t="s">
        <v>167</v>
      </c>
      <c r="AY116" s="17" t="s">
        <v>145</v>
      </c>
      <c r="BE116" s="143">
        <f t="shared" si="14"/>
        <v>0</v>
      </c>
      <c r="BF116" s="143">
        <f t="shared" si="15"/>
        <v>0</v>
      </c>
      <c r="BG116" s="143">
        <f t="shared" si="16"/>
        <v>0</v>
      </c>
      <c r="BH116" s="143">
        <f t="shared" si="17"/>
        <v>0</v>
      </c>
      <c r="BI116" s="143">
        <f t="shared" si="18"/>
        <v>0</v>
      </c>
      <c r="BJ116" s="17" t="s">
        <v>80</v>
      </c>
      <c r="BK116" s="143">
        <f t="shared" si="19"/>
        <v>0</v>
      </c>
      <c r="BL116" s="17" t="s">
        <v>153</v>
      </c>
      <c r="BM116" s="142" t="s">
        <v>661</v>
      </c>
    </row>
    <row r="117" spans="2:65" s="1" customFormat="1" ht="16.5" customHeight="1">
      <c r="B117" s="32"/>
      <c r="C117" s="131" t="s">
        <v>165</v>
      </c>
      <c r="D117" s="131" t="s">
        <v>148</v>
      </c>
      <c r="E117" s="132" t="s">
        <v>662</v>
      </c>
      <c r="F117" s="133" t="s">
        <v>663</v>
      </c>
      <c r="G117" s="134" t="s">
        <v>594</v>
      </c>
      <c r="H117" s="135">
        <v>17</v>
      </c>
      <c r="I117" s="136"/>
      <c r="J117" s="137">
        <f t="shared" si="10"/>
        <v>0</v>
      </c>
      <c r="K117" s="133" t="s">
        <v>19</v>
      </c>
      <c r="L117" s="32"/>
      <c r="M117" s="138" t="s">
        <v>19</v>
      </c>
      <c r="N117" s="139" t="s">
        <v>43</v>
      </c>
      <c r="P117" s="140">
        <f t="shared" si="11"/>
        <v>0</v>
      </c>
      <c r="Q117" s="140">
        <v>0</v>
      </c>
      <c r="R117" s="140">
        <f t="shared" si="12"/>
        <v>0</v>
      </c>
      <c r="S117" s="140">
        <v>0</v>
      </c>
      <c r="T117" s="141">
        <f t="shared" si="13"/>
        <v>0</v>
      </c>
      <c r="AR117" s="142" t="s">
        <v>153</v>
      </c>
      <c r="AT117" s="142" t="s">
        <v>148</v>
      </c>
      <c r="AU117" s="142" t="s">
        <v>167</v>
      </c>
      <c r="AY117" s="17" t="s">
        <v>145</v>
      </c>
      <c r="BE117" s="143">
        <f t="shared" si="14"/>
        <v>0</v>
      </c>
      <c r="BF117" s="143">
        <f t="shared" si="15"/>
        <v>0</v>
      </c>
      <c r="BG117" s="143">
        <f t="shared" si="16"/>
        <v>0</v>
      </c>
      <c r="BH117" s="143">
        <f t="shared" si="17"/>
        <v>0</v>
      </c>
      <c r="BI117" s="143">
        <f t="shared" si="18"/>
        <v>0</v>
      </c>
      <c r="BJ117" s="17" t="s">
        <v>80</v>
      </c>
      <c r="BK117" s="143">
        <f t="shared" si="19"/>
        <v>0</v>
      </c>
      <c r="BL117" s="17" t="s">
        <v>153</v>
      </c>
      <c r="BM117" s="142" t="s">
        <v>664</v>
      </c>
    </row>
    <row r="118" spans="2:65" s="1" customFormat="1" ht="16.5" customHeight="1">
      <c r="B118" s="32"/>
      <c r="C118" s="131" t="s">
        <v>7</v>
      </c>
      <c r="D118" s="131" t="s">
        <v>148</v>
      </c>
      <c r="E118" s="132" t="s">
        <v>665</v>
      </c>
      <c r="F118" s="133" t="s">
        <v>666</v>
      </c>
      <c r="G118" s="134" t="s">
        <v>594</v>
      </c>
      <c r="H118" s="135">
        <v>83</v>
      </c>
      <c r="I118" s="136"/>
      <c r="J118" s="137">
        <f t="shared" si="10"/>
        <v>0</v>
      </c>
      <c r="K118" s="133" t="s">
        <v>19</v>
      </c>
      <c r="L118" s="32"/>
      <c r="M118" s="138" t="s">
        <v>19</v>
      </c>
      <c r="N118" s="139" t="s">
        <v>43</v>
      </c>
      <c r="P118" s="140">
        <f t="shared" si="11"/>
        <v>0</v>
      </c>
      <c r="Q118" s="140">
        <v>0</v>
      </c>
      <c r="R118" s="140">
        <f t="shared" si="12"/>
        <v>0</v>
      </c>
      <c r="S118" s="140">
        <v>0</v>
      </c>
      <c r="T118" s="141">
        <f t="shared" si="13"/>
        <v>0</v>
      </c>
      <c r="AR118" s="142" t="s">
        <v>153</v>
      </c>
      <c r="AT118" s="142" t="s">
        <v>148</v>
      </c>
      <c r="AU118" s="142" t="s">
        <v>167</v>
      </c>
      <c r="AY118" s="17" t="s">
        <v>145</v>
      </c>
      <c r="BE118" s="143">
        <f t="shared" si="14"/>
        <v>0</v>
      </c>
      <c r="BF118" s="143">
        <f t="shared" si="15"/>
        <v>0</v>
      </c>
      <c r="BG118" s="143">
        <f t="shared" si="16"/>
        <v>0</v>
      </c>
      <c r="BH118" s="143">
        <f t="shared" si="17"/>
        <v>0</v>
      </c>
      <c r="BI118" s="143">
        <f t="shared" si="18"/>
        <v>0</v>
      </c>
      <c r="BJ118" s="17" t="s">
        <v>80</v>
      </c>
      <c r="BK118" s="143">
        <f t="shared" si="19"/>
        <v>0</v>
      </c>
      <c r="BL118" s="17" t="s">
        <v>153</v>
      </c>
      <c r="BM118" s="142" t="s">
        <v>667</v>
      </c>
    </row>
    <row r="119" spans="2:65" s="1" customFormat="1" ht="21.75" customHeight="1">
      <c r="B119" s="32"/>
      <c r="C119" s="131" t="s">
        <v>283</v>
      </c>
      <c r="D119" s="131" t="s">
        <v>148</v>
      </c>
      <c r="E119" s="132" t="s">
        <v>668</v>
      </c>
      <c r="F119" s="133" t="s">
        <v>669</v>
      </c>
      <c r="G119" s="134" t="s">
        <v>594</v>
      </c>
      <c r="H119" s="135">
        <v>18</v>
      </c>
      <c r="I119" s="136"/>
      <c r="J119" s="137">
        <f t="shared" si="10"/>
        <v>0</v>
      </c>
      <c r="K119" s="133" t="s">
        <v>19</v>
      </c>
      <c r="L119" s="32"/>
      <c r="M119" s="138" t="s">
        <v>19</v>
      </c>
      <c r="N119" s="139" t="s">
        <v>43</v>
      </c>
      <c r="P119" s="140">
        <f t="shared" si="11"/>
        <v>0</v>
      </c>
      <c r="Q119" s="140">
        <v>0</v>
      </c>
      <c r="R119" s="140">
        <f t="shared" si="12"/>
        <v>0</v>
      </c>
      <c r="S119" s="140">
        <v>0</v>
      </c>
      <c r="T119" s="141">
        <f t="shared" si="13"/>
        <v>0</v>
      </c>
      <c r="AR119" s="142" t="s">
        <v>153</v>
      </c>
      <c r="AT119" s="142" t="s">
        <v>148</v>
      </c>
      <c r="AU119" s="142" t="s">
        <v>167</v>
      </c>
      <c r="AY119" s="17" t="s">
        <v>145</v>
      </c>
      <c r="BE119" s="143">
        <f t="shared" si="14"/>
        <v>0</v>
      </c>
      <c r="BF119" s="143">
        <f t="shared" si="15"/>
        <v>0</v>
      </c>
      <c r="BG119" s="143">
        <f t="shared" si="16"/>
        <v>0</v>
      </c>
      <c r="BH119" s="143">
        <f t="shared" si="17"/>
        <v>0</v>
      </c>
      <c r="BI119" s="143">
        <f t="shared" si="18"/>
        <v>0</v>
      </c>
      <c r="BJ119" s="17" t="s">
        <v>80</v>
      </c>
      <c r="BK119" s="143">
        <f t="shared" si="19"/>
        <v>0</v>
      </c>
      <c r="BL119" s="17" t="s">
        <v>153</v>
      </c>
      <c r="BM119" s="142" t="s">
        <v>670</v>
      </c>
    </row>
    <row r="120" spans="2:65" s="1" customFormat="1" ht="16.5" customHeight="1">
      <c r="B120" s="32"/>
      <c r="C120" s="131" t="s">
        <v>288</v>
      </c>
      <c r="D120" s="131" t="s">
        <v>148</v>
      </c>
      <c r="E120" s="132" t="s">
        <v>671</v>
      </c>
      <c r="F120" s="133" t="s">
        <v>672</v>
      </c>
      <c r="G120" s="134" t="s">
        <v>594</v>
      </c>
      <c r="H120" s="135">
        <v>9</v>
      </c>
      <c r="I120" s="136"/>
      <c r="J120" s="137">
        <f t="shared" si="10"/>
        <v>0</v>
      </c>
      <c r="K120" s="133" t="s">
        <v>19</v>
      </c>
      <c r="L120" s="32"/>
      <c r="M120" s="138" t="s">
        <v>19</v>
      </c>
      <c r="N120" s="139" t="s">
        <v>43</v>
      </c>
      <c r="P120" s="140">
        <f t="shared" si="11"/>
        <v>0</v>
      </c>
      <c r="Q120" s="140">
        <v>0</v>
      </c>
      <c r="R120" s="140">
        <f t="shared" si="12"/>
        <v>0</v>
      </c>
      <c r="S120" s="140">
        <v>0</v>
      </c>
      <c r="T120" s="141">
        <f t="shared" si="13"/>
        <v>0</v>
      </c>
      <c r="AR120" s="142" t="s">
        <v>153</v>
      </c>
      <c r="AT120" s="142" t="s">
        <v>148</v>
      </c>
      <c r="AU120" s="142" t="s">
        <v>167</v>
      </c>
      <c r="AY120" s="17" t="s">
        <v>145</v>
      </c>
      <c r="BE120" s="143">
        <f t="shared" si="14"/>
        <v>0</v>
      </c>
      <c r="BF120" s="143">
        <f t="shared" si="15"/>
        <v>0</v>
      </c>
      <c r="BG120" s="143">
        <f t="shared" si="16"/>
        <v>0</v>
      </c>
      <c r="BH120" s="143">
        <f t="shared" si="17"/>
        <v>0</v>
      </c>
      <c r="BI120" s="143">
        <f t="shared" si="18"/>
        <v>0</v>
      </c>
      <c r="BJ120" s="17" t="s">
        <v>80</v>
      </c>
      <c r="BK120" s="143">
        <f t="shared" si="19"/>
        <v>0</v>
      </c>
      <c r="BL120" s="17" t="s">
        <v>153</v>
      </c>
      <c r="BM120" s="142" t="s">
        <v>673</v>
      </c>
    </row>
    <row r="121" spans="2:65" s="1" customFormat="1" ht="16.5" customHeight="1">
      <c r="B121" s="32"/>
      <c r="C121" s="131" t="s">
        <v>296</v>
      </c>
      <c r="D121" s="131" t="s">
        <v>148</v>
      </c>
      <c r="E121" s="132" t="s">
        <v>674</v>
      </c>
      <c r="F121" s="133" t="s">
        <v>675</v>
      </c>
      <c r="G121" s="134" t="s">
        <v>594</v>
      </c>
      <c r="H121" s="135">
        <v>7</v>
      </c>
      <c r="I121" s="136"/>
      <c r="J121" s="137">
        <f t="shared" si="10"/>
        <v>0</v>
      </c>
      <c r="K121" s="133" t="s">
        <v>19</v>
      </c>
      <c r="L121" s="32"/>
      <c r="M121" s="138" t="s">
        <v>19</v>
      </c>
      <c r="N121" s="139" t="s">
        <v>43</v>
      </c>
      <c r="P121" s="140">
        <f t="shared" si="11"/>
        <v>0</v>
      </c>
      <c r="Q121" s="140">
        <v>0</v>
      </c>
      <c r="R121" s="140">
        <f t="shared" si="12"/>
        <v>0</v>
      </c>
      <c r="S121" s="140">
        <v>0</v>
      </c>
      <c r="T121" s="141">
        <f t="shared" si="13"/>
        <v>0</v>
      </c>
      <c r="AR121" s="142" t="s">
        <v>153</v>
      </c>
      <c r="AT121" s="142" t="s">
        <v>148</v>
      </c>
      <c r="AU121" s="142" t="s">
        <v>167</v>
      </c>
      <c r="AY121" s="17" t="s">
        <v>145</v>
      </c>
      <c r="BE121" s="143">
        <f t="shared" si="14"/>
        <v>0</v>
      </c>
      <c r="BF121" s="143">
        <f t="shared" si="15"/>
        <v>0</v>
      </c>
      <c r="BG121" s="143">
        <f t="shared" si="16"/>
        <v>0</v>
      </c>
      <c r="BH121" s="143">
        <f t="shared" si="17"/>
        <v>0</v>
      </c>
      <c r="BI121" s="143">
        <f t="shared" si="18"/>
        <v>0</v>
      </c>
      <c r="BJ121" s="17" t="s">
        <v>80</v>
      </c>
      <c r="BK121" s="143">
        <f t="shared" si="19"/>
        <v>0</v>
      </c>
      <c r="BL121" s="17" t="s">
        <v>153</v>
      </c>
      <c r="BM121" s="142" t="s">
        <v>676</v>
      </c>
    </row>
    <row r="122" spans="2:65" s="1" customFormat="1" ht="16.5" customHeight="1">
      <c r="B122" s="32"/>
      <c r="C122" s="131" t="s">
        <v>302</v>
      </c>
      <c r="D122" s="131" t="s">
        <v>148</v>
      </c>
      <c r="E122" s="132" t="s">
        <v>677</v>
      </c>
      <c r="F122" s="133" t="s">
        <v>678</v>
      </c>
      <c r="G122" s="134" t="s">
        <v>594</v>
      </c>
      <c r="H122" s="135">
        <v>1</v>
      </c>
      <c r="I122" s="136"/>
      <c r="J122" s="137">
        <f t="shared" si="10"/>
        <v>0</v>
      </c>
      <c r="K122" s="133" t="s">
        <v>19</v>
      </c>
      <c r="L122" s="32"/>
      <c r="M122" s="138" t="s">
        <v>19</v>
      </c>
      <c r="N122" s="139" t="s">
        <v>43</v>
      </c>
      <c r="P122" s="140">
        <f t="shared" si="11"/>
        <v>0</v>
      </c>
      <c r="Q122" s="140">
        <v>0</v>
      </c>
      <c r="R122" s="140">
        <f t="shared" si="12"/>
        <v>0</v>
      </c>
      <c r="S122" s="140">
        <v>0</v>
      </c>
      <c r="T122" s="141">
        <f t="shared" si="13"/>
        <v>0</v>
      </c>
      <c r="AR122" s="142" t="s">
        <v>153</v>
      </c>
      <c r="AT122" s="142" t="s">
        <v>148</v>
      </c>
      <c r="AU122" s="142" t="s">
        <v>167</v>
      </c>
      <c r="AY122" s="17" t="s">
        <v>145</v>
      </c>
      <c r="BE122" s="143">
        <f t="shared" si="14"/>
        <v>0</v>
      </c>
      <c r="BF122" s="143">
        <f t="shared" si="15"/>
        <v>0</v>
      </c>
      <c r="BG122" s="143">
        <f t="shared" si="16"/>
        <v>0</v>
      </c>
      <c r="BH122" s="143">
        <f t="shared" si="17"/>
        <v>0</v>
      </c>
      <c r="BI122" s="143">
        <f t="shared" si="18"/>
        <v>0</v>
      </c>
      <c r="BJ122" s="17" t="s">
        <v>80</v>
      </c>
      <c r="BK122" s="143">
        <f t="shared" si="19"/>
        <v>0</v>
      </c>
      <c r="BL122" s="17" t="s">
        <v>153</v>
      </c>
      <c r="BM122" s="142" t="s">
        <v>679</v>
      </c>
    </row>
    <row r="123" spans="2:65" s="1" customFormat="1" ht="16.5" customHeight="1">
      <c r="B123" s="32"/>
      <c r="C123" s="131" t="s">
        <v>308</v>
      </c>
      <c r="D123" s="131" t="s">
        <v>148</v>
      </c>
      <c r="E123" s="132" t="s">
        <v>680</v>
      </c>
      <c r="F123" s="133" t="s">
        <v>681</v>
      </c>
      <c r="G123" s="134" t="s">
        <v>594</v>
      </c>
      <c r="H123" s="135">
        <v>8</v>
      </c>
      <c r="I123" s="136"/>
      <c r="J123" s="137">
        <f t="shared" si="10"/>
        <v>0</v>
      </c>
      <c r="K123" s="133" t="s">
        <v>19</v>
      </c>
      <c r="L123" s="32"/>
      <c r="M123" s="138" t="s">
        <v>19</v>
      </c>
      <c r="N123" s="139" t="s">
        <v>43</v>
      </c>
      <c r="P123" s="140">
        <f t="shared" si="11"/>
        <v>0</v>
      </c>
      <c r="Q123" s="140">
        <v>0</v>
      </c>
      <c r="R123" s="140">
        <f t="shared" si="12"/>
        <v>0</v>
      </c>
      <c r="S123" s="140">
        <v>0</v>
      </c>
      <c r="T123" s="141">
        <f t="shared" si="13"/>
        <v>0</v>
      </c>
      <c r="AR123" s="142" t="s">
        <v>153</v>
      </c>
      <c r="AT123" s="142" t="s">
        <v>148</v>
      </c>
      <c r="AU123" s="142" t="s">
        <v>167</v>
      </c>
      <c r="AY123" s="17" t="s">
        <v>145</v>
      </c>
      <c r="BE123" s="143">
        <f t="shared" si="14"/>
        <v>0</v>
      </c>
      <c r="BF123" s="143">
        <f t="shared" si="15"/>
        <v>0</v>
      </c>
      <c r="BG123" s="143">
        <f t="shared" si="16"/>
        <v>0</v>
      </c>
      <c r="BH123" s="143">
        <f t="shared" si="17"/>
        <v>0</v>
      </c>
      <c r="BI123" s="143">
        <f t="shared" si="18"/>
        <v>0</v>
      </c>
      <c r="BJ123" s="17" t="s">
        <v>80</v>
      </c>
      <c r="BK123" s="143">
        <f t="shared" si="19"/>
        <v>0</v>
      </c>
      <c r="BL123" s="17" t="s">
        <v>153</v>
      </c>
      <c r="BM123" s="142" t="s">
        <v>682</v>
      </c>
    </row>
    <row r="124" spans="2:65" s="1" customFormat="1" ht="16.5" customHeight="1">
      <c r="B124" s="32"/>
      <c r="C124" s="131" t="s">
        <v>313</v>
      </c>
      <c r="D124" s="131" t="s">
        <v>148</v>
      </c>
      <c r="E124" s="132" t="s">
        <v>683</v>
      </c>
      <c r="F124" s="133" t="s">
        <v>684</v>
      </c>
      <c r="G124" s="134" t="s">
        <v>594</v>
      </c>
      <c r="H124" s="135">
        <v>1</v>
      </c>
      <c r="I124" s="136"/>
      <c r="J124" s="137">
        <f t="shared" si="10"/>
        <v>0</v>
      </c>
      <c r="K124" s="133" t="s">
        <v>19</v>
      </c>
      <c r="L124" s="32"/>
      <c r="M124" s="138" t="s">
        <v>19</v>
      </c>
      <c r="N124" s="139" t="s">
        <v>43</v>
      </c>
      <c r="P124" s="140">
        <f t="shared" si="11"/>
        <v>0</v>
      </c>
      <c r="Q124" s="140">
        <v>0</v>
      </c>
      <c r="R124" s="140">
        <f t="shared" si="12"/>
        <v>0</v>
      </c>
      <c r="S124" s="140">
        <v>0</v>
      </c>
      <c r="T124" s="141">
        <f t="shared" si="13"/>
        <v>0</v>
      </c>
      <c r="AR124" s="142" t="s">
        <v>153</v>
      </c>
      <c r="AT124" s="142" t="s">
        <v>148</v>
      </c>
      <c r="AU124" s="142" t="s">
        <v>167</v>
      </c>
      <c r="AY124" s="17" t="s">
        <v>145</v>
      </c>
      <c r="BE124" s="143">
        <f t="shared" si="14"/>
        <v>0</v>
      </c>
      <c r="BF124" s="143">
        <f t="shared" si="15"/>
        <v>0</v>
      </c>
      <c r="BG124" s="143">
        <f t="shared" si="16"/>
        <v>0</v>
      </c>
      <c r="BH124" s="143">
        <f t="shared" si="17"/>
        <v>0</v>
      </c>
      <c r="BI124" s="143">
        <f t="shared" si="18"/>
        <v>0</v>
      </c>
      <c r="BJ124" s="17" t="s">
        <v>80</v>
      </c>
      <c r="BK124" s="143">
        <f t="shared" si="19"/>
        <v>0</v>
      </c>
      <c r="BL124" s="17" t="s">
        <v>153</v>
      </c>
      <c r="BM124" s="142" t="s">
        <v>685</v>
      </c>
    </row>
    <row r="125" spans="2:65" s="1" customFormat="1" ht="16.5" customHeight="1">
      <c r="B125" s="32"/>
      <c r="C125" s="131" t="s">
        <v>319</v>
      </c>
      <c r="D125" s="131" t="s">
        <v>148</v>
      </c>
      <c r="E125" s="132" t="s">
        <v>686</v>
      </c>
      <c r="F125" s="133" t="s">
        <v>687</v>
      </c>
      <c r="G125" s="134" t="s">
        <v>594</v>
      </c>
      <c r="H125" s="135">
        <v>3</v>
      </c>
      <c r="I125" s="136"/>
      <c r="J125" s="137">
        <f t="shared" si="10"/>
        <v>0</v>
      </c>
      <c r="K125" s="133" t="s">
        <v>19</v>
      </c>
      <c r="L125" s="32"/>
      <c r="M125" s="138" t="s">
        <v>19</v>
      </c>
      <c r="N125" s="139" t="s">
        <v>43</v>
      </c>
      <c r="P125" s="140">
        <f t="shared" si="11"/>
        <v>0</v>
      </c>
      <c r="Q125" s="140">
        <v>0</v>
      </c>
      <c r="R125" s="140">
        <f t="shared" si="12"/>
        <v>0</v>
      </c>
      <c r="S125" s="140">
        <v>0</v>
      </c>
      <c r="T125" s="141">
        <f t="shared" si="13"/>
        <v>0</v>
      </c>
      <c r="AR125" s="142" t="s">
        <v>153</v>
      </c>
      <c r="AT125" s="142" t="s">
        <v>148</v>
      </c>
      <c r="AU125" s="142" t="s">
        <v>167</v>
      </c>
      <c r="AY125" s="17" t="s">
        <v>145</v>
      </c>
      <c r="BE125" s="143">
        <f t="shared" si="14"/>
        <v>0</v>
      </c>
      <c r="BF125" s="143">
        <f t="shared" si="15"/>
        <v>0</v>
      </c>
      <c r="BG125" s="143">
        <f t="shared" si="16"/>
        <v>0</v>
      </c>
      <c r="BH125" s="143">
        <f t="shared" si="17"/>
        <v>0</v>
      </c>
      <c r="BI125" s="143">
        <f t="shared" si="18"/>
        <v>0</v>
      </c>
      <c r="BJ125" s="17" t="s">
        <v>80</v>
      </c>
      <c r="BK125" s="143">
        <f t="shared" si="19"/>
        <v>0</v>
      </c>
      <c r="BL125" s="17" t="s">
        <v>153</v>
      </c>
      <c r="BM125" s="142" t="s">
        <v>688</v>
      </c>
    </row>
    <row r="126" spans="2:65" s="11" customFormat="1" ht="22.9" customHeight="1">
      <c r="B126" s="119"/>
      <c r="D126" s="120" t="s">
        <v>71</v>
      </c>
      <c r="E126" s="129" t="s">
        <v>689</v>
      </c>
      <c r="F126" s="129" t="s">
        <v>690</v>
      </c>
      <c r="I126" s="122"/>
      <c r="J126" s="130">
        <f>BK126</f>
        <v>0</v>
      </c>
      <c r="L126" s="119"/>
      <c r="M126" s="124"/>
      <c r="P126" s="125">
        <f>SUM(P127:P130)</f>
        <v>0</v>
      </c>
      <c r="R126" s="125">
        <f>SUM(R127:R130)</f>
        <v>0</v>
      </c>
      <c r="T126" s="126">
        <f>SUM(T127:T130)</f>
        <v>0</v>
      </c>
      <c r="AR126" s="120" t="s">
        <v>80</v>
      </c>
      <c r="AT126" s="127" t="s">
        <v>71</v>
      </c>
      <c r="AU126" s="127" t="s">
        <v>80</v>
      </c>
      <c r="AY126" s="120" t="s">
        <v>145</v>
      </c>
      <c r="BK126" s="128">
        <f>SUM(BK127:BK130)</f>
        <v>0</v>
      </c>
    </row>
    <row r="127" spans="2:65" s="1" customFormat="1" ht="24.2" customHeight="1">
      <c r="B127" s="32"/>
      <c r="C127" s="131" t="s">
        <v>325</v>
      </c>
      <c r="D127" s="131" t="s">
        <v>148</v>
      </c>
      <c r="E127" s="132" t="s">
        <v>691</v>
      </c>
      <c r="F127" s="133" t="s">
        <v>692</v>
      </c>
      <c r="G127" s="134" t="s">
        <v>693</v>
      </c>
      <c r="H127" s="135">
        <v>1</v>
      </c>
      <c r="I127" s="136"/>
      <c r="J127" s="137">
        <f>ROUND(I127*H127,2)</f>
        <v>0</v>
      </c>
      <c r="K127" s="133" t="s">
        <v>19</v>
      </c>
      <c r="L127" s="32"/>
      <c r="M127" s="138" t="s">
        <v>19</v>
      </c>
      <c r="N127" s="139" t="s">
        <v>43</v>
      </c>
      <c r="P127" s="140">
        <f>O127*H127</f>
        <v>0</v>
      </c>
      <c r="Q127" s="140">
        <v>0</v>
      </c>
      <c r="R127" s="140">
        <f>Q127*H127</f>
        <v>0</v>
      </c>
      <c r="S127" s="140">
        <v>0</v>
      </c>
      <c r="T127" s="141">
        <f>S127*H127</f>
        <v>0</v>
      </c>
      <c r="AR127" s="142" t="s">
        <v>153</v>
      </c>
      <c r="AT127" s="142" t="s">
        <v>148</v>
      </c>
      <c r="AU127" s="142" t="s">
        <v>82</v>
      </c>
      <c r="AY127" s="17" t="s">
        <v>145</v>
      </c>
      <c r="BE127" s="143">
        <f>IF(N127="základní",J127,0)</f>
        <v>0</v>
      </c>
      <c r="BF127" s="143">
        <f>IF(N127="snížená",J127,0)</f>
        <v>0</v>
      </c>
      <c r="BG127" s="143">
        <f>IF(N127="zákl. přenesená",J127,0)</f>
        <v>0</v>
      </c>
      <c r="BH127" s="143">
        <f>IF(N127="sníž. přenesená",J127,0)</f>
        <v>0</v>
      </c>
      <c r="BI127" s="143">
        <f>IF(N127="nulová",J127,0)</f>
        <v>0</v>
      </c>
      <c r="BJ127" s="17" t="s">
        <v>80</v>
      </c>
      <c r="BK127" s="143">
        <f>ROUND(I127*H127,2)</f>
        <v>0</v>
      </c>
      <c r="BL127" s="17" t="s">
        <v>153</v>
      </c>
      <c r="BM127" s="142" t="s">
        <v>694</v>
      </c>
    </row>
    <row r="128" spans="2:65" s="1" customFormat="1" ht="24.2" customHeight="1">
      <c r="B128" s="32"/>
      <c r="C128" s="131" t="s">
        <v>331</v>
      </c>
      <c r="D128" s="131" t="s">
        <v>148</v>
      </c>
      <c r="E128" s="132" t="s">
        <v>695</v>
      </c>
      <c r="F128" s="133" t="s">
        <v>696</v>
      </c>
      <c r="G128" s="134" t="s">
        <v>693</v>
      </c>
      <c r="H128" s="135">
        <v>1</v>
      </c>
      <c r="I128" s="136"/>
      <c r="J128" s="137">
        <f>ROUND(I128*H128,2)</f>
        <v>0</v>
      </c>
      <c r="K128" s="133" t="s">
        <v>19</v>
      </c>
      <c r="L128" s="32"/>
      <c r="M128" s="138" t="s">
        <v>19</v>
      </c>
      <c r="N128" s="139" t="s">
        <v>43</v>
      </c>
      <c r="P128" s="140">
        <f>O128*H128</f>
        <v>0</v>
      </c>
      <c r="Q128" s="140">
        <v>0</v>
      </c>
      <c r="R128" s="140">
        <f>Q128*H128</f>
        <v>0</v>
      </c>
      <c r="S128" s="140">
        <v>0</v>
      </c>
      <c r="T128" s="141">
        <f>S128*H128</f>
        <v>0</v>
      </c>
      <c r="AR128" s="142" t="s">
        <v>153</v>
      </c>
      <c r="AT128" s="142" t="s">
        <v>148</v>
      </c>
      <c r="AU128" s="142" t="s">
        <v>82</v>
      </c>
      <c r="AY128" s="17" t="s">
        <v>145</v>
      </c>
      <c r="BE128" s="143">
        <f>IF(N128="základní",J128,0)</f>
        <v>0</v>
      </c>
      <c r="BF128" s="143">
        <f>IF(N128="snížená",J128,0)</f>
        <v>0</v>
      </c>
      <c r="BG128" s="143">
        <f>IF(N128="zákl. přenesená",J128,0)</f>
        <v>0</v>
      </c>
      <c r="BH128" s="143">
        <f>IF(N128="sníž. přenesená",J128,0)</f>
        <v>0</v>
      </c>
      <c r="BI128" s="143">
        <f>IF(N128="nulová",J128,0)</f>
        <v>0</v>
      </c>
      <c r="BJ128" s="17" t="s">
        <v>80</v>
      </c>
      <c r="BK128" s="143">
        <f>ROUND(I128*H128,2)</f>
        <v>0</v>
      </c>
      <c r="BL128" s="17" t="s">
        <v>153</v>
      </c>
      <c r="BM128" s="142" t="s">
        <v>697</v>
      </c>
    </row>
    <row r="129" spans="2:65" s="1" customFormat="1" ht="24.2" customHeight="1">
      <c r="B129" s="32"/>
      <c r="C129" s="131" t="s">
        <v>336</v>
      </c>
      <c r="D129" s="131" t="s">
        <v>148</v>
      </c>
      <c r="E129" s="132" t="s">
        <v>698</v>
      </c>
      <c r="F129" s="133" t="s">
        <v>699</v>
      </c>
      <c r="G129" s="134" t="s">
        <v>693</v>
      </c>
      <c r="H129" s="135">
        <v>1</v>
      </c>
      <c r="I129" s="136"/>
      <c r="J129" s="137">
        <f>ROUND(I129*H129,2)</f>
        <v>0</v>
      </c>
      <c r="K129" s="133" t="s">
        <v>19</v>
      </c>
      <c r="L129" s="32"/>
      <c r="M129" s="138" t="s">
        <v>19</v>
      </c>
      <c r="N129" s="139" t="s">
        <v>43</v>
      </c>
      <c r="P129" s="140">
        <f>O129*H129</f>
        <v>0</v>
      </c>
      <c r="Q129" s="140">
        <v>0</v>
      </c>
      <c r="R129" s="140">
        <f>Q129*H129</f>
        <v>0</v>
      </c>
      <c r="S129" s="140">
        <v>0</v>
      </c>
      <c r="T129" s="141">
        <f>S129*H129</f>
        <v>0</v>
      </c>
      <c r="AR129" s="142" t="s">
        <v>153</v>
      </c>
      <c r="AT129" s="142" t="s">
        <v>148</v>
      </c>
      <c r="AU129" s="142" t="s">
        <v>82</v>
      </c>
      <c r="AY129" s="17" t="s">
        <v>145</v>
      </c>
      <c r="BE129" s="143">
        <f>IF(N129="základní",J129,0)</f>
        <v>0</v>
      </c>
      <c r="BF129" s="143">
        <f>IF(N129="snížená",J129,0)</f>
        <v>0</v>
      </c>
      <c r="BG129" s="143">
        <f>IF(N129="zákl. přenesená",J129,0)</f>
        <v>0</v>
      </c>
      <c r="BH129" s="143">
        <f>IF(N129="sníž. přenesená",J129,0)</f>
        <v>0</v>
      </c>
      <c r="BI129" s="143">
        <f>IF(N129="nulová",J129,0)</f>
        <v>0</v>
      </c>
      <c r="BJ129" s="17" t="s">
        <v>80</v>
      </c>
      <c r="BK129" s="143">
        <f>ROUND(I129*H129,2)</f>
        <v>0</v>
      </c>
      <c r="BL129" s="17" t="s">
        <v>153</v>
      </c>
      <c r="BM129" s="142" t="s">
        <v>700</v>
      </c>
    </row>
    <row r="130" spans="2:65" s="1" customFormat="1" ht="24.2" customHeight="1">
      <c r="B130" s="32"/>
      <c r="C130" s="131" t="s">
        <v>343</v>
      </c>
      <c r="D130" s="131" t="s">
        <v>148</v>
      </c>
      <c r="E130" s="132" t="s">
        <v>701</v>
      </c>
      <c r="F130" s="133" t="s">
        <v>702</v>
      </c>
      <c r="G130" s="134" t="s">
        <v>693</v>
      </c>
      <c r="H130" s="135">
        <v>1</v>
      </c>
      <c r="I130" s="136"/>
      <c r="J130" s="137">
        <f>ROUND(I130*H130,2)</f>
        <v>0</v>
      </c>
      <c r="K130" s="133" t="s">
        <v>19</v>
      </c>
      <c r="L130" s="32"/>
      <c r="M130" s="138" t="s">
        <v>19</v>
      </c>
      <c r="N130" s="139" t="s">
        <v>43</v>
      </c>
      <c r="P130" s="140">
        <f>O130*H130</f>
        <v>0</v>
      </c>
      <c r="Q130" s="140">
        <v>0</v>
      </c>
      <c r="R130" s="140">
        <f>Q130*H130</f>
        <v>0</v>
      </c>
      <c r="S130" s="140">
        <v>0</v>
      </c>
      <c r="T130" s="141">
        <f>S130*H130</f>
        <v>0</v>
      </c>
      <c r="AR130" s="142" t="s">
        <v>153</v>
      </c>
      <c r="AT130" s="142" t="s">
        <v>148</v>
      </c>
      <c r="AU130" s="142" t="s">
        <v>82</v>
      </c>
      <c r="AY130" s="17" t="s">
        <v>145</v>
      </c>
      <c r="BE130" s="143">
        <f>IF(N130="základní",J130,0)</f>
        <v>0</v>
      </c>
      <c r="BF130" s="143">
        <f>IF(N130="snížená",J130,0)</f>
        <v>0</v>
      </c>
      <c r="BG130" s="143">
        <f>IF(N130="zákl. přenesená",J130,0)</f>
        <v>0</v>
      </c>
      <c r="BH130" s="143">
        <f>IF(N130="sníž. přenesená",J130,0)</f>
        <v>0</v>
      </c>
      <c r="BI130" s="143">
        <f>IF(N130="nulová",J130,0)</f>
        <v>0</v>
      </c>
      <c r="BJ130" s="17" t="s">
        <v>80</v>
      </c>
      <c r="BK130" s="143">
        <f>ROUND(I130*H130,2)</f>
        <v>0</v>
      </c>
      <c r="BL130" s="17" t="s">
        <v>153</v>
      </c>
      <c r="BM130" s="142" t="s">
        <v>703</v>
      </c>
    </row>
    <row r="131" spans="2:65" s="11" customFormat="1" ht="22.9" customHeight="1">
      <c r="B131" s="119"/>
      <c r="D131" s="120" t="s">
        <v>71</v>
      </c>
      <c r="E131" s="129" t="s">
        <v>704</v>
      </c>
      <c r="F131" s="129" t="s">
        <v>705</v>
      </c>
      <c r="I131" s="122"/>
      <c r="J131" s="130">
        <f>BK131</f>
        <v>0</v>
      </c>
      <c r="L131" s="119"/>
      <c r="M131" s="124"/>
      <c r="P131" s="125">
        <f>SUM(P132:P141)</f>
        <v>0</v>
      </c>
      <c r="R131" s="125">
        <f>SUM(R132:R141)</f>
        <v>0</v>
      </c>
      <c r="T131" s="126">
        <f>SUM(T132:T141)</f>
        <v>0</v>
      </c>
      <c r="AR131" s="120" t="s">
        <v>80</v>
      </c>
      <c r="AT131" s="127" t="s">
        <v>71</v>
      </c>
      <c r="AU131" s="127" t="s">
        <v>80</v>
      </c>
      <c r="AY131" s="120" t="s">
        <v>145</v>
      </c>
      <c r="BK131" s="128">
        <f>SUM(BK132:BK141)</f>
        <v>0</v>
      </c>
    </row>
    <row r="132" spans="2:65" s="1" customFormat="1" ht="16.5" customHeight="1">
      <c r="B132" s="32"/>
      <c r="C132" s="131" t="s">
        <v>352</v>
      </c>
      <c r="D132" s="131" t="s">
        <v>148</v>
      </c>
      <c r="E132" s="132" t="s">
        <v>706</v>
      </c>
      <c r="F132" s="133" t="s">
        <v>707</v>
      </c>
      <c r="G132" s="134" t="s">
        <v>286</v>
      </c>
      <c r="H132" s="135">
        <v>1</v>
      </c>
      <c r="I132" s="136"/>
      <c r="J132" s="137">
        <f t="shared" ref="J132:J141" si="20">ROUND(I132*H132,2)</f>
        <v>0</v>
      </c>
      <c r="K132" s="133" t="s">
        <v>19</v>
      </c>
      <c r="L132" s="32"/>
      <c r="M132" s="138" t="s">
        <v>19</v>
      </c>
      <c r="N132" s="139" t="s">
        <v>43</v>
      </c>
      <c r="P132" s="140">
        <f t="shared" ref="P132:P141" si="21">O132*H132</f>
        <v>0</v>
      </c>
      <c r="Q132" s="140">
        <v>0</v>
      </c>
      <c r="R132" s="140">
        <f t="shared" ref="R132:R141" si="22">Q132*H132</f>
        <v>0</v>
      </c>
      <c r="S132" s="140">
        <v>0</v>
      </c>
      <c r="T132" s="141">
        <f t="shared" ref="T132:T141" si="23">S132*H132</f>
        <v>0</v>
      </c>
      <c r="AR132" s="142" t="s">
        <v>153</v>
      </c>
      <c r="AT132" s="142" t="s">
        <v>148</v>
      </c>
      <c r="AU132" s="142" t="s">
        <v>82</v>
      </c>
      <c r="AY132" s="17" t="s">
        <v>145</v>
      </c>
      <c r="BE132" s="143">
        <f t="shared" ref="BE132:BE141" si="24">IF(N132="základní",J132,0)</f>
        <v>0</v>
      </c>
      <c r="BF132" s="143">
        <f t="shared" ref="BF132:BF141" si="25">IF(N132="snížená",J132,0)</f>
        <v>0</v>
      </c>
      <c r="BG132" s="143">
        <f t="shared" ref="BG132:BG141" si="26">IF(N132="zákl. přenesená",J132,0)</f>
        <v>0</v>
      </c>
      <c r="BH132" s="143">
        <f t="shared" ref="BH132:BH141" si="27">IF(N132="sníž. přenesená",J132,0)</f>
        <v>0</v>
      </c>
      <c r="BI132" s="143">
        <f t="shared" ref="BI132:BI141" si="28">IF(N132="nulová",J132,0)</f>
        <v>0</v>
      </c>
      <c r="BJ132" s="17" t="s">
        <v>80</v>
      </c>
      <c r="BK132" s="143">
        <f t="shared" ref="BK132:BK141" si="29">ROUND(I132*H132,2)</f>
        <v>0</v>
      </c>
      <c r="BL132" s="17" t="s">
        <v>153</v>
      </c>
      <c r="BM132" s="142" t="s">
        <v>708</v>
      </c>
    </row>
    <row r="133" spans="2:65" s="1" customFormat="1" ht="16.5" customHeight="1">
      <c r="B133" s="32"/>
      <c r="C133" s="131" t="s">
        <v>359</v>
      </c>
      <c r="D133" s="131" t="s">
        <v>148</v>
      </c>
      <c r="E133" s="132" t="s">
        <v>709</v>
      </c>
      <c r="F133" s="133" t="s">
        <v>710</v>
      </c>
      <c r="G133" s="134" t="s">
        <v>286</v>
      </c>
      <c r="H133" s="135">
        <v>1</v>
      </c>
      <c r="I133" s="136"/>
      <c r="J133" s="137">
        <f t="shared" si="20"/>
        <v>0</v>
      </c>
      <c r="K133" s="133" t="s">
        <v>19</v>
      </c>
      <c r="L133" s="32"/>
      <c r="M133" s="138" t="s">
        <v>19</v>
      </c>
      <c r="N133" s="139" t="s">
        <v>43</v>
      </c>
      <c r="P133" s="140">
        <f t="shared" si="21"/>
        <v>0</v>
      </c>
      <c r="Q133" s="140">
        <v>0</v>
      </c>
      <c r="R133" s="140">
        <f t="shared" si="22"/>
        <v>0</v>
      </c>
      <c r="S133" s="140">
        <v>0</v>
      </c>
      <c r="T133" s="141">
        <f t="shared" si="23"/>
        <v>0</v>
      </c>
      <c r="AR133" s="142" t="s">
        <v>153</v>
      </c>
      <c r="AT133" s="142" t="s">
        <v>148</v>
      </c>
      <c r="AU133" s="142" t="s">
        <v>82</v>
      </c>
      <c r="AY133" s="17" t="s">
        <v>145</v>
      </c>
      <c r="BE133" s="143">
        <f t="shared" si="24"/>
        <v>0</v>
      </c>
      <c r="BF133" s="143">
        <f t="shared" si="25"/>
        <v>0</v>
      </c>
      <c r="BG133" s="143">
        <f t="shared" si="26"/>
        <v>0</v>
      </c>
      <c r="BH133" s="143">
        <f t="shared" si="27"/>
        <v>0</v>
      </c>
      <c r="BI133" s="143">
        <f t="shared" si="28"/>
        <v>0</v>
      </c>
      <c r="BJ133" s="17" t="s">
        <v>80</v>
      </c>
      <c r="BK133" s="143">
        <f t="shared" si="29"/>
        <v>0</v>
      </c>
      <c r="BL133" s="17" t="s">
        <v>153</v>
      </c>
      <c r="BM133" s="142" t="s">
        <v>711</v>
      </c>
    </row>
    <row r="134" spans="2:65" s="1" customFormat="1" ht="16.5" customHeight="1">
      <c r="B134" s="32"/>
      <c r="C134" s="131" t="s">
        <v>192</v>
      </c>
      <c r="D134" s="131" t="s">
        <v>148</v>
      </c>
      <c r="E134" s="132" t="s">
        <v>712</v>
      </c>
      <c r="F134" s="133" t="s">
        <v>713</v>
      </c>
      <c r="G134" s="134" t="s">
        <v>286</v>
      </c>
      <c r="H134" s="135">
        <v>1</v>
      </c>
      <c r="I134" s="136"/>
      <c r="J134" s="137">
        <f t="shared" si="20"/>
        <v>0</v>
      </c>
      <c r="K134" s="133" t="s">
        <v>19</v>
      </c>
      <c r="L134" s="32"/>
      <c r="M134" s="138" t="s">
        <v>19</v>
      </c>
      <c r="N134" s="139" t="s">
        <v>43</v>
      </c>
      <c r="P134" s="140">
        <f t="shared" si="21"/>
        <v>0</v>
      </c>
      <c r="Q134" s="140">
        <v>0</v>
      </c>
      <c r="R134" s="140">
        <f t="shared" si="22"/>
        <v>0</v>
      </c>
      <c r="S134" s="140">
        <v>0</v>
      </c>
      <c r="T134" s="141">
        <f t="shared" si="23"/>
        <v>0</v>
      </c>
      <c r="AR134" s="142" t="s">
        <v>153</v>
      </c>
      <c r="AT134" s="142" t="s">
        <v>148</v>
      </c>
      <c r="AU134" s="142" t="s">
        <v>82</v>
      </c>
      <c r="AY134" s="17" t="s">
        <v>145</v>
      </c>
      <c r="BE134" s="143">
        <f t="shared" si="24"/>
        <v>0</v>
      </c>
      <c r="BF134" s="143">
        <f t="shared" si="25"/>
        <v>0</v>
      </c>
      <c r="BG134" s="143">
        <f t="shared" si="26"/>
        <v>0</v>
      </c>
      <c r="BH134" s="143">
        <f t="shared" si="27"/>
        <v>0</v>
      </c>
      <c r="BI134" s="143">
        <f t="shared" si="28"/>
        <v>0</v>
      </c>
      <c r="BJ134" s="17" t="s">
        <v>80</v>
      </c>
      <c r="BK134" s="143">
        <f t="shared" si="29"/>
        <v>0</v>
      </c>
      <c r="BL134" s="17" t="s">
        <v>153</v>
      </c>
      <c r="BM134" s="142" t="s">
        <v>714</v>
      </c>
    </row>
    <row r="135" spans="2:65" s="1" customFormat="1" ht="16.5" customHeight="1">
      <c r="B135" s="32"/>
      <c r="C135" s="131" t="s">
        <v>368</v>
      </c>
      <c r="D135" s="131" t="s">
        <v>148</v>
      </c>
      <c r="E135" s="132" t="s">
        <v>715</v>
      </c>
      <c r="F135" s="133" t="s">
        <v>716</v>
      </c>
      <c r="G135" s="134" t="s">
        <v>286</v>
      </c>
      <c r="H135" s="135">
        <v>1</v>
      </c>
      <c r="I135" s="136"/>
      <c r="J135" s="137">
        <f t="shared" si="20"/>
        <v>0</v>
      </c>
      <c r="K135" s="133" t="s">
        <v>19</v>
      </c>
      <c r="L135" s="32"/>
      <c r="M135" s="138" t="s">
        <v>19</v>
      </c>
      <c r="N135" s="139" t="s">
        <v>43</v>
      </c>
      <c r="P135" s="140">
        <f t="shared" si="21"/>
        <v>0</v>
      </c>
      <c r="Q135" s="140">
        <v>0</v>
      </c>
      <c r="R135" s="140">
        <f t="shared" si="22"/>
        <v>0</v>
      </c>
      <c r="S135" s="140">
        <v>0</v>
      </c>
      <c r="T135" s="141">
        <f t="shared" si="23"/>
        <v>0</v>
      </c>
      <c r="AR135" s="142" t="s">
        <v>153</v>
      </c>
      <c r="AT135" s="142" t="s">
        <v>148</v>
      </c>
      <c r="AU135" s="142" t="s">
        <v>82</v>
      </c>
      <c r="AY135" s="17" t="s">
        <v>145</v>
      </c>
      <c r="BE135" s="143">
        <f t="shared" si="24"/>
        <v>0</v>
      </c>
      <c r="BF135" s="143">
        <f t="shared" si="25"/>
        <v>0</v>
      </c>
      <c r="BG135" s="143">
        <f t="shared" si="26"/>
        <v>0</v>
      </c>
      <c r="BH135" s="143">
        <f t="shared" si="27"/>
        <v>0</v>
      </c>
      <c r="BI135" s="143">
        <f t="shared" si="28"/>
        <v>0</v>
      </c>
      <c r="BJ135" s="17" t="s">
        <v>80</v>
      </c>
      <c r="BK135" s="143">
        <f t="shared" si="29"/>
        <v>0</v>
      </c>
      <c r="BL135" s="17" t="s">
        <v>153</v>
      </c>
      <c r="BM135" s="142" t="s">
        <v>717</v>
      </c>
    </row>
    <row r="136" spans="2:65" s="1" customFormat="1" ht="16.5" customHeight="1">
      <c r="B136" s="32"/>
      <c r="C136" s="131" t="s">
        <v>374</v>
      </c>
      <c r="D136" s="131" t="s">
        <v>148</v>
      </c>
      <c r="E136" s="132" t="s">
        <v>718</v>
      </c>
      <c r="F136" s="133" t="s">
        <v>719</v>
      </c>
      <c r="G136" s="134" t="s">
        <v>286</v>
      </c>
      <c r="H136" s="135">
        <v>1</v>
      </c>
      <c r="I136" s="136"/>
      <c r="J136" s="137">
        <f t="shared" si="20"/>
        <v>0</v>
      </c>
      <c r="K136" s="133" t="s">
        <v>19</v>
      </c>
      <c r="L136" s="32"/>
      <c r="M136" s="138" t="s">
        <v>19</v>
      </c>
      <c r="N136" s="139" t="s">
        <v>43</v>
      </c>
      <c r="P136" s="140">
        <f t="shared" si="21"/>
        <v>0</v>
      </c>
      <c r="Q136" s="140">
        <v>0</v>
      </c>
      <c r="R136" s="140">
        <f t="shared" si="22"/>
        <v>0</v>
      </c>
      <c r="S136" s="140">
        <v>0</v>
      </c>
      <c r="T136" s="141">
        <f t="shared" si="23"/>
        <v>0</v>
      </c>
      <c r="AR136" s="142" t="s">
        <v>153</v>
      </c>
      <c r="AT136" s="142" t="s">
        <v>148</v>
      </c>
      <c r="AU136" s="142" t="s">
        <v>82</v>
      </c>
      <c r="AY136" s="17" t="s">
        <v>145</v>
      </c>
      <c r="BE136" s="143">
        <f t="shared" si="24"/>
        <v>0</v>
      </c>
      <c r="BF136" s="143">
        <f t="shared" si="25"/>
        <v>0</v>
      </c>
      <c r="BG136" s="143">
        <f t="shared" si="26"/>
        <v>0</v>
      </c>
      <c r="BH136" s="143">
        <f t="shared" si="27"/>
        <v>0</v>
      </c>
      <c r="BI136" s="143">
        <f t="shared" si="28"/>
        <v>0</v>
      </c>
      <c r="BJ136" s="17" t="s">
        <v>80</v>
      </c>
      <c r="BK136" s="143">
        <f t="shared" si="29"/>
        <v>0</v>
      </c>
      <c r="BL136" s="17" t="s">
        <v>153</v>
      </c>
      <c r="BM136" s="142" t="s">
        <v>720</v>
      </c>
    </row>
    <row r="137" spans="2:65" s="1" customFormat="1" ht="16.5" customHeight="1">
      <c r="B137" s="32"/>
      <c r="C137" s="131" t="s">
        <v>380</v>
      </c>
      <c r="D137" s="131" t="s">
        <v>148</v>
      </c>
      <c r="E137" s="132" t="s">
        <v>721</v>
      </c>
      <c r="F137" s="133" t="s">
        <v>722</v>
      </c>
      <c r="G137" s="134" t="s">
        <v>286</v>
      </c>
      <c r="H137" s="135">
        <v>1</v>
      </c>
      <c r="I137" s="136"/>
      <c r="J137" s="137">
        <f t="shared" si="20"/>
        <v>0</v>
      </c>
      <c r="K137" s="133" t="s">
        <v>19</v>
      </c>
      <c r="L137" s="32"/>
      <c r="M137" s="138" t="s">
        <v>19</v>
      </c>
      <c r="N137" s="139" t="s">
        <v>43</v>
      </c>
      <c r="P137" s="140">
        <f t="shared" si="21"/>
        <v>0</v>
      </c>
      <c r="Q137" s="140">
        <v>0</v>
      </c>
      <c r="R137" s="140">
        <f t="shared" si="22"/>
        <v>0</v>
      </c>
      <c r="S137" s="140">
        <v>0</v>
      </c>
      <c r="T137" s="141">
        <f t="shared" si="23"/>
        <v>0</v>
      </c>
      <c r="AR137" s="142" t="s">
        <v>153</v>
      </c>
      <c r="AT137" s="142" t="s">
        <v>148</v>
      </c>
      <c r="AU137" s="142" t="s">
        <v>82</v>
      </c>
      <c r="AY137" s="17" t="s">
        <v>145</v>
      </c>
      <c r="BE137" s="143">
        <f t="shared" si="24"/>
        <v>0</v>
      </c>
      <c r="BF137" s="143">
        <f t="shared" si="25"/>
        <v>0</v>
      </c>
      <c r="BG137" s="143">
        <f t="shared" si="26"/>
        <v>0</v>
      </c>
      <c r="BH137" s="143">
        <f t="shared" si="27"/>
        <v>0</v>
      </c>
      <c r="BI137" s="143">
        <f t="shared" si="28"/>
        <v>0</v>
      </c>
      <c r="BJ137" s="17" t="s">
        <v>80</v>
      </c>
      <c r="BK137" s="143">
        <f t="shared" si="29"/>
        <v>0</v>
      </c>
      <c r="BL137" s="17" t="s">
        <v>153</v>
      </c>
      <c r="BM137" s="142" t="s">
        <v>723</v>
      </c>
    </row>
    <row r="138" spans="2:65" s="1" customFormat="1" ht="24.2" customHeight="1">
      <c r="B138" s="32"/>
      <c r="C138" s="131" t="s">
        <v>389</v>
      </c>
      <c r="D138" s="131" t="s">
        <v>148</v>
      </c>
      <c r="E138" s="132" t="s">
        <v>724</v>
      </c>
      <c r="F138" s="133" t="s">
        <v>725</v>
      </c>
      <c r="G138" s="134" t="s">
        <v>693</v>
      </c>
      <c r="H138" s="135">
        <v>1</v>
      </c>
      <c r="I138" s="136"/>
      <c r="J138" s="137">
        <f t="shared" si="20"/>
        <v>0</v>
      </c>
      <c r="K138" s="133" t="s">
        <v>19</v>
      </c>
      <c r="L138" s="32"/>
      <c r="M138" s="138" t="s">
        <v>19</v>
      </c>
      <c r="N138" s="139" t="s">
        <v>43</v>
      </c>
      <c r="P138" s="140">
        <f t="shared" si="21"/>
        <v>0</v>
      </c>
      <c r="Q138" s="140">
        <v>0</v>
      </c>
      <c r="R138" s="140">
        <f t="shared" si="22"/>
        <v>0</v>
      </c>
      <c r="S138" s="140">
        <v>0</v>
      </c>
      <c r="T138" s="141">
        <f t="shared" si="23"/>
        <v>0</v>
      </c>
      <c r="AR138" s="142" t="s">
        <v>153</v>
      </c>
      <c r="AT138" s="142" t="s">
        <v>148</v>
      </c>
      <c r="AU138" s="142" t="s">
        <v>82</v>
      </c>
      <c r="AY138" s="17" t="s">
        <v>145</v>
      </c>
      <c r="BE138" s="143">
        <f t="shared" si="24"/>
        <v>0</v>
      </c>
      <c r="BF138" s="143">
        <f t="shared" si="25"/>
        <v>0</v>
      </c>
      <c r="BG138" s="143">
        <f t="shared" si="26"/>
        <v>0</v>
      </c>
      <c r="BH138" s="143">
        <f t="shared" si="27"/>
        <v>0</v>
      </c>
      <c r="BI138" s="143">
        <f t="shared" si="28"/>
        <v>0</v>
      </c>
      <c r="BJ138" s="17" t="s">
        <v>80</v>
      </c>
      <c r="BK138" s="143">
        <f t="shared" si="29"/>
        <v>0</v>
      </c>
      <c r="BL138" s="17" t="s">
        <v>153</v>
      </c>
      <c r="BM138" s="142" t="s">
        <v>726</v>
      </c>
    </row>
    <row r="139" spans="2:65" s="1" customFormat="1" ht="16.5" customHeight="1">
      <c r="B139" s="32"/>
      <c r="C139" s="131" t="s">
        <v>394</v>
      </c>
      <c r="D139" s="131" t="s">
        <v>148</v>
      </c>
      <c r="E139" s="132" t="s">
        <v>727</v>
      </c>
      <c r="F139" s="133" t="s">
        <v>728</v>
      </c>
      <c r="G139" s="134" t="s">
        <v>286</v>
      </c>
      <c r="H139" s="135">
        <v>1</v>
      </c>
      <c r="I139" s="136"/>
      <c r="J139" s="137">
        <f t="shared" si="20"/>
        <v>0</v>
      </c>
      <c r="K139" s="133" t="s">
        <v>19</v>
      </c>
      <c r="L139" s="32"/>
      <c r="M139" s="138" t="s">
        <v>19</v>
      </c>
      <c r="N139" s="139" t="s">
        <v>43</v>
      </c>
      <c r="P139" s="140">
        <f t="shared" si="21"/>
        <v>0</v>
      </c>
      <c r="Q139" s="140">
        <v>0</v>
      </c>
      <c r="R139" s="140">
        <f t="shared" si="22"/>
        <v>0</v>
      </c>
      <c r="S139" s="140">
        <v>0</v>
      </c>
      <c r="T139" s="141">
        <f t="shared" si="23"/>
        <v>0</v>
      </c>
      <c r="AR139" s="142" t="s">
        <v>153</v>
      </c>
      <c r="AT139" s="142" t="s">
        <v>148</v>
      </c>
      <c r="AU139" s="142" t="s">
        <v>82</v>
      </c>
      <c r="AY139" s="17" t="s">
        <v>145</v>
      </c>
      <c r="BE139" s="143">
        <f t="shared" si="24"/>
        <v>0</v>
      </c>
      <c r="BF139" s="143">
        <f t="shared" si="25"/>
        <v>0</v>
      </c>
      <c r="BG139" s="143">
        <f t="shared" si="26"/>
        <v>0</v>
      </c>
      <c r="BH139" s="143">
        <f t="shared" si="27"/>
        <v>0</v>
      </c>
      <c r="BI139" s="143">
        <f t="shared" si="28"/>
        <v>0</v>
      </c>
      <c r="BJ139" s="17" t="s">
        <v>80</v>
      </c>
      <c r="BK139" s="143">
        <f t="shared" si="29"/>
        <v>0</v>
      </c>
      <c r="BL139" s="17" t="s">
        <v>153</v>
      </c>
      <c r="BM139" s="142" t="s">
        <v>729</v>
      </c>
    </row>
    <row r="140" spans="2:65" s="1" customFormat="1" ht="16.5" customHeight="1">
      <c r="B140" s="32"/>
      <c r="C140" s="131" t="s">
        <v>398</v>
      </c>
      <c r="D140" s="131" t="s">
        <v>148</v>
      </c>
      <c r="E140" s="132" t="s">
        <v>730</v>
      </c>
      <c r="F140" s="133" t="s">
        <v>610</v>
      </c>
      <c r="G140" s="134" t="s">
        <v>286</v>
      </c>
      <c r="H140" s="135">
        <v>1</v>
      </c>
      <c r="I140" s="136"/>
      <c r="J140" s="137">
        <f t="shared" si="20"/>
        <v>0</v>
      </c>
      <c r="K140" s="133" t="s">
        <v>19</v>
      </c>
      <c r="L140" s="32"/>
      <c r="M140" s="138" t="s">
        <v>19</v>
      </c>
      <c r="N140" s="139" t="s">
        <v>43</v>
      </c>
      <c r="P140" s="140">
        <f t="shared" si="21"/>
        <v>0</v>
      </c>
      <c r="Q140" s="140">
        <v>0</v>
      </c>
      <c r="R140" s="140">
        <f t="shared" si="22"/>
        <v>0</v>
      </c>
      <c r="S140" s="140">
        <v>0</v>
      </c>
      <c r="T140" s="141">
        <f t="shared" si="23"/>
        <v>0</v>
      </c>
      <c r="AR140" s="142" t="s">
        <v>153</v>
      </c>
      <c r="AT140" s="142" t="s">
        <v>148</v>
      </c>
      <c r="AU140" s="142" t="s">
        <v>82</v>
      </c>
      <c r="AY140" s="17" t="s">
        <v>145</v>
      </c>
      <c r="BE140" s="143">
        <f t="shared" si="24"/>
        <v>0</v>
      </c>
      <c r="BF140" s="143">
        <f t="shared" si="25"/>
        <v>0</v>
      </c>
      <c r="BG140" s="143">
        <f t="shared" si="26"/>
        <v>0</v>
      </c>
      <c r="BH140" s="143">
        <f t="shared" si="27"/>
        <v>0</v>
      </c>
      <c r="BI140" s="143">
        <f t="shared" si="28"/>
        <v>0</v>
      </c>
      <c r="BJ140" s="17" t="s">
        <v>80</v>
      </c>
      <c r="BK140" s="143">
        <f t="shared" si="29"/>
        <v>0</v>
      </c>
      <c r="BL140" s="17" t="s">
        <v>153</v>
      </c>
      <c r="BM140" s="142" t="s">
        <v>731</v>
      </c>
    </row>
    <row r="141" spans="2:65" s="1" customFormat="1" ht="33" customHeight="1">
      <c r="B141" s="32"/>
      <c r="C141" s="131" t="s">
        <v>405</v>
      </c>
      <c r="D141" s="131" t="s">
        <v>148</v>
      </c>
      <c r="E141" s="132" t="s">
        <v>732</v>
      </c>
      <c r="F141" s="133" t="s">
        <v>733</v>
      </c>
      <c r="G141" s="134" t="s">
        <v>594</v>
      </c>
      <c r="H141" s="135">
        <v>0</v>
      </c>
      <c r="I141" s="136"/>
      <c r="J141" s="137">
        <f t="shared" si="20"/>
        <v>0</v>
      </c>
      <c r="K141" s="133" t="s">
        <v>19</v>
      </c>
      <c r="L141" s="32"/>
      <c r="M141" s="182" t="s">
        <v>19</v>
      </c>
      <c r="N141" s="183" t="s">
        <v>43</v>
      </c>
      <c r="O141" s="184"/>
      <c r="P141" s="185">
        <f t="shared" si="21"/>
        <v>0</v>
      </c>
      <c r="Q141" s="185">
        <v>0</v>
      </c>
      <c r="R141" s="185">
        <f t="shared" si="22"/>
        <v>0</v>
      </c>
      <c r="S141" s="185">
        <v>0</v>
      </c>
      <c r="T141" s="186">
        <f t="shared" si="23"/>
        <v>0</v>
      </c>
      <c r="AR141" s="142" t="s">
        <v>153</v>
      </c>
      <c r="AT141" s="142" t="s">
        <v>148</v>
      </c>
      <c r="AU141" s="142" t="s">
        <v>82</v>
      </c>
      <c r="AY141" s="17" t="s">
        <v>145</v>
      </c>
      <c r="BE141" s="143">
        <f t="shared" si="24"/>
        <v>0</v>
      </c>
      <c r="BF141" s="143">
        <f t="shared" si="25"/>
        <v>0</v>
      </c>
      <c r="BG141" s="143">
        <f t="shared" si="26"/>
        <v>0</v>
      </c>
      <c r="BH141" s="143">
        <f t="shared" si="27"/>
        <v>0</v>
      </c>
      <c r="BI141" s="143">
        <f t="shared" si="28"/>
        <v>0</v>
      </c>
      <c r="BJ141" s="17" t="s">
        <v>80</v>
      </c>
      <c r="BK141" s="143">
        <f t="shared" si="29"/>
        <v>0</v>
      </c>
      <c r="BL141" s="17" t="s">
        <v>153</v>
      </c>
      <c r="BM141" s="142" t="s">
        <v>734</v>
      </c>
    </row>
    <row r="142" spans="2:65" s="1" customFormat="1" ht="6.95" customHeight="1">
      <c r="B142" s="41"/>
      <c r="C142" s="42"/>
      <c r="D142" s="42"/>
      <c r="E142" s="42"/>
      <c r="F142" s="42"/>
      <c r="G142" s="42"/>
      <c r="H142" s="42"/>
      <c r="I142" s="42"/>
      <c r="J142" s="42"/>
      <c r="K142" s="42"/>
      <c r="L142" s="32"/>
    </row>
  </sheetData>
  <sheetProtection algorithmName="SHA-512" hashValue="FHQ7ap4t9y2KeCNcpCJikpENY0FryrOW/GAJdE4nDCbiJE7D44BYscwj6FgNvahjqYywWiPb3WTbID1S+/EFpQ==" saltValue="TbbSRSt4NtiD7gueDmW7I6R1otYQk952ZhHXRim1MydOwXLh19YSkC6DEbs5Ylp/X3ep7tTDh5EuWPNej319rw==" spinCount="100000" sheet="1" objects="1" scenarios="1" formatColumns="0" formatRows="0" autoFilter="0"/>
  <autoFilter ref="C88:K141" xr:uid="{00000000-0009-0000-0000-000002000000}"/>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129"/>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9"/>
      <c r="M2" s="289"/>
      <c r="N2" s="289"/>
      <c r="O2" s="289"/>
      <c r="P2" s="289"/>
      <c r="Q2" s="289"/>
      <c r="R2" s="289"/>
      <c r="S2" s="289"/>
      <c r="T2" s="289"/>
      <c r="U2" s="289"/>
      <c r="V2" s="289"/>
      <c r="AT2" s="17" t="s">
        <v>88</v>
      </c>
    </row>
    <row r="3" spans="2:46" ht="6.95" customHeight="1">
      <c r="B3" s="18"/>
      <c r="C3" s="19"/>
      <c r="D3" s="19"/>
      <c r="E3" s="19"/>
      <c r="F3" s="19"/>
      <c r="G3" s="19"/>
      <c r="H3" s="19"/>
      <c r="I3" s="19"/>
      <c r="J3" s="19"/>
      <c r="K3" s="19"/>
      <c r="L3" s="20"/>
      <c r="AT3" s="17" t="s">
        <v>82</v>
      </c>
    </row>
    <row r="4" spans="2:46" ht="24.95" customHeight="1">
      <c r="B4" s="20"/>
      <c r="D4" s="21" t="s">
        <v>111</v>
      </c>
      <c r="L4" s="20"/>
      <c r="M4" s="90" t="s">
        <v>10</v>
      </c>
      <c r="AT4" s="17" t="s">
        <v>4</v>
      </c>
    </row>
    <row r="5" spans="2:46" ht="6.95" customHeight="1">
      <c r="B5" s="20"/>
      <c r="L5" s="20"/>
    </row>
    <row r="6" spans="2:46" ht="12" customHeight="1">
      <c r="B6" s="20"/>
      <c r="D6" s="27" t="s">
        <v>16</v>
      </c>
      <c r="L6" s="20"/>
    </row>
    <row r="7" spans="2:46" ht="16.5" customHeight="1">
      <c r="B7" s="20"/>
      <c r="E7" s="318" t="str">
        <f>'Rekapitulace stavby'!K6</f>
        <v>Menza pro studenty a zaměstnance v budově MFF UK - Malostranské náměstí</v>
      </c>
      <c r="F7" s="319"/>
      <c r="G7" s="319"/>
      <c r="H7" s="319"/>
      <c r="L7" s="20"/>
    </row>
    <row r="8" spans="2:46" s="1" customFormat="1" ht="12" customHeight="1">
      <c r="B8" s="32"/>
      <c r="D8" s="27" t="s">
        <v>112</v>
      </c>
      <c r="L8" s="32"/>
    </row>
    <row r="9" spans="2:46" s="1" customFormat="1" ht="16.5" customHeight="1">
      <c r="B9" s="32"/>
      <c r="E9" s="282" t="s">
        <v>735</v>
      </c>
      <c r="F9" s="320"/>
      <c r="G9" s="320"/>
      <c r="H9" s="320"/>
      <c r="L9" s="32"/>
    </row>
    <row r="10" spans="2:46" s="1" customFormat="1" ht="11.25">
      <c r="B10" s="32"/>
      <c r="L10" s="32"/>
    </row>
    <row r="11" spans="2:46" s="1" customFormat="1" ht="12" customHeight="1">
      <c r="B11" s="32"/>
      <c r="D11" s="27" t="s">
        <v>18</v>
      </c>
      <c r="F11" s="25" t="s">
        <v>19</v>
      </c>
      <c r="I11" s="27" t="s">
        <v>20</v>
      </c>
      <c r="J11" s="25" t="s">
        <v>19</v>
      </c>
      <c r="L11" s="32"/>
    </row>
    <row r="12" spans="2:46" s="1" customFormat="1" ht="12" customHeight="1">
      <c r="B12" s="32"/>
      <c r="D12" s="27" t="s">
        <v>21</v>
      </c>
      <c r="F12" s="25" t="s">
        <v>22</v>
      </c>
      <c r="I12" s="27" t="s">
        <v>23</v>
      </c>
      <c r="J12" s="49" t="str">
        <f>'Rekapitulace stavby'!AN8</f>
        <v>29. 4. 2024</v>
      </c>
      <c r="L12" s="32"/>
    </row>
    <row r="13" spans="2:46" s="1" customFormat="1" ht="10.9" customHeight="1">
      <c r="B13" s="32"/>
      <c r="L13" s="32"/>
    </row>
    <row r="14" spans="2:46" s="1" customFormat="1" ht="12" customHeight="1">
      <c r="B14" s="32"/>
      <c r="D14" s="27" t="s">
        <v>25</v>
      </c>
      <c r="I14" s="27" t="s">
        <v>26</v>
      </c>
      <c r="J14" s="25" t="s">
        <v>19</v>
      </c>
      <c r="L14" s="32"/>
    </row>
    <row r="15" spans="2:46" s="1" customFormat="1" ht="18" customHeight="1">
      <c r="B15" s="32"/>
      <c r="E15" s="25" t="s">
        <v>27</v>
      </c>
      <c r="I15" s="27" t="s">
        <v>28</v>
      </c>
      <c r="J15" s="25" t="s">
        <v>19</v>
      </c>
      <c r="L15" s="32"/>
    </row>
    <row r="16" spans="2:46" s="1" customFormat="1" ht="6.95" customHeight="1">
      <c r="B16" s="32"/>
      <c r="L16" s="32"/>
    </row>
    <row r="17" spans="2:12" s="1" customFormat="1" ht="12" customHeight="1">
      <c r="B17" s="32"/>
      <c r="D17" s="27" t="s">
        <v>29</v>
      </c>
      <c r="I17" s="27" t="s">
        <v>26</v>
      </c>
      <c r="J17" s="28" t="str">
        <f>'Rekapitulace stavby'!AN13</f>
        <v>Vyplň údaj</v>
      </c>
      <c r="L17" s="32"/>
    </row>
    <row r="18" spans="2:12" s="1" customFormat="1" ht="18" customHeight="1">
      <c r="B18" s="32"/>
      <c r="E18" s="321" t="str">
        <f>'Rekapitulace stavby'!E14</f>
        <v>Vyplň údaj</v>
      </c>
      <c r="F18" s="288"/>
      <c r="G18" s="288"/>
      <c r="H18" s="288"/>
      <c r="I18" s="27" t="s">
        <v>28</v>
      </c>
      <c r="J18" s="28" t="str">
        <f>'Rekapitulace stavby'!AN14</f>
        <v>Vyplň údaj</v>
      </c>
      <c r="L18" s="32"/>
    </row>
    <row r="19" spans="2:12" s="1" customFormat="1" ht="6.95" customHeight="1">
      <c r="B19" s="32"/>
      <c r="L19" s="32"/>
    </row>
    <row r="20" spans="2:12" s="1" customFormat="1" ht="12" customHeight="1">
      <c r="B20" s="32"/>
      <c r="D20" s="27" t="s">
        <v>31</v>
      </c>
      <c r="I20" s="27" t="s">
        <v>26</v>
      </c>
      <c r="J20" s="25" t="s">
        <v>19</v>
      </c>
      <c r="L20" s="32"/>
    </row>
    <row r="21" spans="2:12" s="1" customFormat="1" ht="18" customHeight="1">
      <c r="B21" s="32"/>
      <c r="E21" s="25" t="s">
        <v>32</v>
      </c>
      <c r="I21" s="27" t="s">
        <v>28</v>
      </c>
      <c r="J21" s="25" t="s">
        <v>19</v>
      </c>
      <c r="L21" s="32"/>
    </row>
    <row r="22" spans="2:12" s="1" customFormat="1" ht="6.95" customHeight="1">
      <c r="B22" s="32"/>
      <c r="L22" s="32"/>
    </row>
    <row r="23" spans="2:12" s="1" customFormat="1" ht="12" customHeight="1">
      <c r="B23" s="32"/>
      <c r="D23" s="27" t="s">
        <v>34</v>
      </c>
      <c r="I23" s="27" t="s">
        <v>26</v>
      </c>
      <c r="J23" s="25" t="s">
        <v>19</v>
      </c>
      <c r="L23" s="32"/>
    </row>
    <row r="24" spans="2:12" s="1" customFormat="1" ht="18" customHeight="1">
      <c r="B24" s="32"/>
      <c r="E24" s="25" t="s">
        <v>35</v>
      </c>
      <c r="I24" s="27" t="s">
        <v>28</v>
      </c>
      <c r="J24" s="25" t="s">
        <v>19</v>
      </c>
      <c r="L24" s="32"/>
    </row>
    <row r="25" spans="2:12" s="1" customFormat="1" ht="6.95" customHeight="1">
      <c r="B25" s="32"/>
      <c r="L25" s="32"/>
    </row>
    <row r="26" spans="2:12" s="1" customFormat="1" ht="12" customHeight="1">
      <c r="B26" s="32"/>
      <c r="D26" s="27" t="s">
        <v>36</v>
      </c>
      <c r="L26" s="32"/>
    </row>
    <row r="27" spans="2:12" s="7" customFormat="1" ht="16.5" customHeight="1">
      <c r="B27" s="91"/>
      <c r="E27" s="293" t="s">
        <v>19</v>
      </c>
      <c r="F27" s="293"/>
      <c r="G27" s="293"/>
      <c r="H27" s="293"/>
      <c r="L27" s="91"/>
    </row>
    <row r="28" spans="2:12" s="1" customFormat="1" ht="6.95" customHeight="1">
      <c r="B28" s="32"/>
      <c r="L28" s="32"/>
    </row>
    <row r="29" spans="2:12" s="1" customFormat="1" ht="6.95" customHeight="1">
      <c r="B29" s="32"/>
      <c r="D29" s="50"/>
      <c r="E29" s="50"/>
      <c r="F29" s="50"/>
      <c r="G29" s="50"/>
      <c r="H29" s="50"/>
      <c r="I29" s="50"/>
      <c r="J29" s="50"/>
      <c r="K29" s="50"/>
      <c r="L29" s="32"/>
    </row>
    <row r="30" spans="2:12" s="1" customFormat="1" ht="25.35" customHeight="1">
      <c r="B30" s="32"/>
      <c r="D30" s="92" t="s">
        <v>38</v>
      </c>
      <c r="J30" s="63">
        <f>ROUND(J87, 2)</f>
        <v>0</v>
      </c>
      <c r="L30" s="32"/>
    </row>
    <row r="31" spans="2:12" s="1" customFormat="1" ht="6.95" customHeight="1">
      <c r="B31" s="32"/>
      <c r="D31" s="50"/>
      <c r="E31" s="50"/>
      <c r="F31" s="50"/>
      <c r="G31" s="50"/>
      <c r="H31" s="50"/>
      <c r="I31" s="50"/>
      <c r="J31" s="50"/>
      <c r="K31" s="50"/>
      <c r="L31" s="32"/>
    </row>
    <row r="32" spans="2:12" s="1" customFormat="1" ht="14.45" customHeight="1">
      <c r="B32" s="32"/>
      <c r="F32" s="35" t="s">
        <v>40</v>
      </c>
      <c r="I32" s="35" t="s">
        <v>39</v>
      </c>
      <c r="J32" s="35" t="s">
        <v>41</v>
      </c>
      <c r="L32" s="32"/>
    </row>
    <row r="33" spans="2:12" s="1" customFormat="1" ht="14.45" customHeight="1">
      <c r="B33" s="32"/>
      <c r="D33" s="52" t="s">
        <v>42</v>
      </c>
      <c r="E33" s="27" t="s">
        <v>43</v>
      </c>
      <c r="F33" s="83">
        <f>ROUND((SUM(BE87:BE128)),  2)</f>
        <v>0</v>
      </c>
      <c r="I33" s="93">
        <v>0.21</v>
      </c>
      <c r="J33" s="83">
        <f>ROUND(((SUM(BE87:BE128))*I33),  2)</f>
        <v>0</v>
      </c>
      <c r="L33" s="32"/>
    </row>
    <row r="34" spans="2:12" s="1" customFormat="1" ht="14.45" customHeight="1">
      <c r="B34" s="32"/>
      <c r="E34" s="27" t="s">
        <v>44</v>
      </c>
      <c r="F34" s="83">
        <f>ROUND((SUM(BF87:BF128)),  2)</f>
        <v>0</v>
      </c>
      <c r="I34" s="93">
        <v>0.12</v>
      </c>
      <c r="J34" s="83">
        <f>ROUND(((SUM(BF87:BF128))*I34),  2)</f>
        <v>0</v>
      </c>
      <c r="L34" s="32"/>
    </row>
    <row r="35" spans="2:12" s="1" customFormat="1" ht="14.45" hidden="1" customHeight="1">
      <c r="B35" s="32"/>
      <c r="E35" s="27" t="s">
        <v>45</v>
      </c>
      <c r="F35" s="83">
        <f>ROUND((SUM(BG87:BG128)),  2)</f>
        <v>0</v>
      </c>
      <c r="I35" s="93">
        <v>0.21</v>
      </c>
      <c r="J35" s="83">
        <f>0</f>
        <v>0</v>
      </c>
      <c r="L35" s="32"/>
    </row>
    <row r="36" spans="2:12" s="1" customFormat="1" ht="14.45" hidden="1" customHeight="1">
      <c r="B36" s="32"/>
      <c r="E36" s="27" t="s">
        <v>46</v>
      </c>
      <c r="F36" s="83">
        <f>ROUND((SUM(BH87:BH128)),  2)</f>
        <v>0</v>
      </c>
      <c r="I36" s="93">
        <v>0.12</v>
      </c>
      <c r="J36" s="83">
        <f>0</f>
        <v>0</v>
      </c>
      <c r="L36" s="32"/>
    </row>
    <row r="37" spans="2:12" s="1" customFormat="1" ht="14.45" hidden="1" customHeight="1">
      <c r="B37" s="32"/>
      <c r="E37" s="27" t="s">
        <v>47</v>
      </c>
      <c r="F37" s="83">
        <f>ROUND((SUM(BI87:BI128)),  2)</f>
        <v>0</v>
      </c>
      <c r="I37" s="93">
        <v>0</v>
      </c>
      <c r="J37" s="83">
        <f>0</f>
        <v>0</v>
      </c>
      <c r="L37" s="32"/>
    </row>
    <row r="38" spans="2:12" s="1" customFormat="1" ht="6.95" customHeight="1">
      <c r="B38" s="32"/>
      <c r="L38" s="32"/>
    </row>
    <row r="39" spans="2:12" s="1" customFormat="1" ht="25.35" customHeight="1">
      <c r="B39" s="32"/>
      <c r="C39" s="94"/>
      <c r="D39" s="95" t="s">
        <v>48</v>
      </c>
      <c r="E39" s="54"/>
      <c r="F39" s="54"/>
      <c r="G39" s="96" t="s">
        <v>49</v>
      </c>
      <c r="H39" s="97" t="s">
        <v>50</v>
      </c>
      <c r="I39" s="54"/>
      <c r="J39" s="98">
        <f>SUM(J30:J37)</f>
        <v>0</v>
      </c>
      <c r="K39" s="99"/>
      <c r="L39" s="32"/>
    </row>
    <row r="40" spans="2:12" s="1" customFormat="1" ht="14.45" customHeight="1">
      <c r="B40" s="41"/>
      <c r="C40" s="42"/>
      <c r="D40" s="42"/>
      <c r="E40" s="42"/>
      <c r="F40" s="42"/>
      <c r="G40" s="42"/>
      <c r="H40" s="42"/>
      <c r="I40" s="42"/>
      <c r="J40" s="42"/>
      <c r="K40" s="42"/>
      <c r="L40" s="32"/>
    </row>
    <row r="44" spans="2:12" s="1" customFormat="1" ht="6.95" customHeight="1">
      <c r="B44" s="43"/>
      <c r="C44" s="44"/>
      <c r="D44" s="44"/>
      <c r="E44" s="44"/>
      <c r="F44" s="44"/>
      <c r="G44" s="44"/>
      <c r="H44" s="44"/>
      <c r="I44" s="44"/>
      <c r="J44" s="44"/>
      <c r="K44" s="44"/>
      <c r="L44" s="32"/>
    </row>
    <row r="45" spans="2:12" s="1" customFormat="1" ht="24.95" customHeight="1">
      <c r="B45" s="32"/>
      <c r="C45" s="21" t="s">
        <v>114</v>
      </c>
      <c r="L45" s="32"/>
    </row>
    <row r="46" spans="2:12" s="1" customFormat="1" ht="6.95" customHeight="1">
      <c r="B46" s="32"/>
      <c r="L46" s="32"/>
    </row>
    <row r="47" spans="2:12" s="1" customFormat="1" ht="12" customHeight="1">
      <c r="B47" s="32"/>
      <c r="C47" s="27" t="s">
        <v>16</v>
      </c>
      <c r="L47" s="32"/>
    </row>
    <row r="48" spans="2:12" s="1" customFormat="1" ht="16.5" customHeight="1">
      <c r="B48" s="32"/>
      <c r="E48" s="318" t="str">
        <f>E7</f>
        <v>Menza pro studenty a zaměstnance v budově MFF UK - Malostranské náměstí</v>
      </c>
      <c r="F48" s="319"/>
      <c r="G48" s="319"/>
      <c r="H48" s="319"/>
      <c r="L48" s="32"/>
    </row>
    <row r="49" spans="2:47" s="1" customFormat="1" ht="12" customHeight="1">
      <c r="B49" s="32"/>
      <c r="C49" s="27" t="s">
        <v>112</v>
      </c>
      <c r="L49" s="32"/>
    </row>
    <row r="50" spans="2:47" s="1" customFormat="1" ht="16.5" customHeight="1">
      <c r="B50" s="32"/>
      <c r="E50" s="282" t="str">
        <f>E9</f>
        <v>SO 03 - ZTI</v>
      </c>
      <c r="F50" s="320"/>
      <c r="G50" s="320"/>
      <c r="H50" s="320"/>
      <c r="L50" s="32"/>
    </row>
    <row r="51" spans="2:47" s="1" customFormat="1" ht="6.95" customHeight="1">
      <c r="B51" s="32"/>
      <c r="L51" s="32"/>
    </row>
    <row r="52" spans="2:47" s="1" customFormat="1" ht="12" customHeight="1">
      <c r="B52" s="32"/>
      <c r="C52" s="27" t="s">
        <v>21</v>
      </c>
      <c r="F52" s="25" t="str">
        <f>F12</f>
        <v>Malostranské náměstí</v>
      </c>
      <c r="I52" s="27" t="s">
        <v>23</v>
      </c>
      <c r="J52" s="49" t="str">
        <f>IF(J12="","",J12)</f>
        <v>29. 4. 2024</v>
      </c>
      <c r="L52" s="32"/>
    </row>
    <row r="53" spans="2:47" s="1" customFormat="1" ht="6.95" customHeight="1">
      <c r="B53" s="32"/>
      <c r="L53" s="32"/>
    </row>
    <row r="54" spans="2:47" s="1" customFormat="1" ht="15.2" customHeight="1">
      <c r="B54" s="32"/>
      <c r="C54" s="27" t="s">
        <v>25</v>
      </c>
      <c r="F54" s="25" t="str">
        <f>E15</f>
        <v>Univerzita Karlova</v>
      </c>
      <c r="I54" s="27" t="s">
        <v>31</v>
      </c>
      <c r="J54" s="30" t="str">
        <f>E21</f>
        <v>ISONOE INVEST a.s.</v>
      </c>
      <c r="L54" s="32"/>
    </row>
    <row r="55" spans="2:47" s="1" customFormat="1" ht="15.2" customHeight="1">
      <c r="B55" s="32"/>
      <c r="C55" s="27" t="s">
        <v>29</v>
      </c>
      <c r="F55" s="25" t="str">
        <f>IF(E18="","",E18)</f>
        <v>Vyplň údaj</v>
      </c>
      <c r="I55" s="27" t="s">
        <v>34</v>
      </c>
      <c r="J55" s="30" t="str">
        <f>E24</f>
        <v>Jaroslav Kudláček</v>
      </c>
      <c r="L55" s="32"/>
    </row>
    <row r="56" spans="2:47" s="1" customFormat="1" ht="10.35" customHeight="1">
      <c r="B56" s="32"/>
      <c r="L56" s="32"/>
    </row>
    <row r="57" spans="2:47" s="1" customFormat="1" ht="29.25" customHeight="1">
      <c r="B57" s="32"/>
      <c r="C57" s="100" t="s">
        <v>115</v>
      </c>
      <c r="D57" s="94"/>
      <c r="E57" s="94"/>
      <c r="F57" s="94"/>
      <c r="G57" s="94"/>
      <c r="H57" s="94"/>
      <c r="I57" s="94"/>
      <c r="J57" s="101" t="s">
        <v>116</v>
      </c>
      <c r="K57" s="94"/>
      <c r="L57" s="32"/>
    </row>
    <row r="58" spans="2:47" s="1" customFormat="1" ht="10.35" customHeight="1">
      <c r="B58" s="32"/>
      <c r="L58" s="32"/>
    </row>
    <row r="59" spans="2:47" s="1" customFormat="1" ht="22.9" customHeight="1">
      <c r="B59" s="32"/>
      <c r="C59" s="102" t="s">
        <v>70</v>
      </c>
      <c r="J59" s="63">
        <f>J87</f>
        <v>0</v>
      </c>
      <c r="L59" s="32"/>
      <c r="AU59" s="17" t="s">
        <v>117</v>
      </c>
    </row>
    <row r="60" spans="2:47" s="8" customFormat="1" ht="24.95" customHeight="1">
      <c r="B60" s="103"/>
      <c r="D60" s="104" t="s">
        <v>736</v>
      </c>
      <c r="E60" s="105"/>
      <c r="F60" s="105"/>
      <c r="G60" s="105"/>
      <c r="H60" s="105"/>
      <c r="I60" s="105"/>
      <c r="J60" s="106">
        <f>J88</f>
        <v>0</v>
      </c>
      <c r="L60" s="103"/>
    </row>
    <row r="61" spans="2:47" s="8" customFormat="1" ht="24.95" customHeight="1">
      <c r="B61" s="103"/>
      <c r="D61" s="104" t="s">
        <v>737</v>
      </c>
      <c r="E61" s="105"/>
      <c r="F61" s="105"/>
      <c r="G61" s="105"/>
      <c r="H61" s="105"/>
      <c r="I61" s="105"/>
      <c r="J61" s="106">
        <f>J95</f>
        <v>0</v>
      </c>
      <c r="L61" s="103"/>
    </row>
    <row r="62" spans="2:47" s="8" customFormat="1" ht="24.95" customHeight="1">
      <c r="B62" s="103"/>
      <c r="D62" s="104" t="s">
        <v>738</v>
      </c>
      <c r="E62" s="105"/>
      <c r="F62" s="105"/>
      <c r="G62" s="105"/>
      <c r="H62" s="105"/>
      <c r="I62" s="105"/>
      <c r="J62" s="106">
        <f>J108</f>
        <v>0</v>
      </c>
      <c r="L62" s="103"/>
    </row>
    <row r="63" spans="2:47" s="8" customFormat="1" ht="24.95" customHeight="1">
      <c r="B63" s="103"/>
      <c r="D63" s="104" t="s">
        <v>739</v>
      </c>
      <c r="E63" s="105"/>
      <c r="F63" s="105"/>
      <c r="G63" s="105"/>
      <c r="H63" s="105"/>
      <c r="I63" s="105"/>
      <c r="J63" s="106">
        <f>J116</f>
        <v>0</v>
      </c>
      <c r="L63" s="103"/>
    </row>
    <row r="64" spans="2:47" s="8" customFormat="1" ht="24.95" customHeight="1">
      <c r="B64" s="103"/>
      <c r="D64" s="104" t="s">
        <v>740</v>
      </c>
      <c r="E64" s="105"/>
      <c r="F64" s="105"/>
      <c r="G64" s="105"/>
      <c r="H64" s="105"/>
      <c r="I64" s="105"/>
      <c r="J64" s="106">
        <f>J118</f>
        <v>0</v>
      </c>
      <c r="L64" s="103"/>
    </row>
    <row r="65" spans="2:12" s="8" customFormat="1" ht="24.95" customHeight="1">
      <c r="B65" s="103"/>
      <c r="D65" s="104" t="s">
        <v>741</v>
      </c>
      <c r="E65" s="105"/>
      <c r="F65" s="105"/>
      <c r="G65" s="105"/>
      <c r="H65" s="105"/>
      <c r="I65" s="105"/>
      <c r="J65" s="106">
        <f>J120</f>
        <v>0</v>
      </c>
      <c r="L65" s="103"/>
    </row>
    <row r="66" spans="2:12" s="8" customFormat="1" ht="24.95" customHeight="1">
      <c r="B66" s="103"/>
      <c r="D66" s="104" t="s">
        <v>742</v>
      </c>
      <c r="E66" s="105"/>
      <c r="F66" s="105"/>
      <c r="G66" s="105"/>
      <c r="H66" s="105"/>
      <c r="I66" s="105"/>
      <c r="J66" s="106">
        <f>J122</f>
        <v>0</v>
      </c>
      <c r="L66" s="103"/>
    </row>
    <row r="67" spans="2:12" s="8" customFormat="1" ht="24.95" customHeight="1">
      <c r="B67" s="103"/>
      <c r="D67" s="104" t="s">
        <v>743</v>
      </c>
      <c r="E67" s="105"/>
      <c r="F67" s="105"/>
      <c r="G67" s="105"/>
      <c r="H67" s="105"/>
      <c r="I67" s="105"/>
      <c r="J67" s="106">
        <f>J124</f>
        <v>0</v>
      </c>
      <c r="L67" s="103"/>
    </row>
    <row r="68" spans="2:12" s="1" customFormat="1" ht="21.75" customHeight="1">
      <c r="B68" s="32"/>
      <c r="L68" s="32"/>
    </row>
    <row r="69" spans="2:12" s="1" customFormat="1" ht="6.95" customHeight="1">
      <c r="B69" s="41"/>
      <c r="C69" s="42"/>
      <c r="D69" s="42"/>
      <c r="E69" s="42"/>
      <c r="F69" s="42"/>
      <c r="G69" s="42"/>
      <c r="H69" s="42"/>
      <c r="I69" s="42"/>
      <c r="J69" s="42"/>
      <c r="K69" s="42"/>
      <c r="L69" s="32"/>
    </row>
    <row r="73" spans="2:12" s="1" customFormat="1" ht="6.95" customHeight="1">
      <c r="B73" s="43"/>
      <c r="C73" s="44"/>
      <c r="D73" s="44"/>
      <c r="E73" s="44"/>
      <c r="F73" s="44"/>
      <c r="G73" s="44"/>
      <c r="H73" s="44"/>
      <c r="I73" s="44"/>
      <c r="J73" s="44"/>
      <c r="K73" s="44"/>
      <c r="L73" s="32"/>
    </row>
    <row r="74" spans="2:12" s="1" customFormat="1" ht="24.95" customHeight="1">
      <c r="B74" s="32"/>
      <c r="C74" s="21" t="s">
        <v>130</v>
      </c>
      <c r="L74" s="32"/>
    </row>
    <row r="75" spans="2:12" s="1" customFormat="1" ht="6.95" customHeight="1">
      <c r="B75" s="32"/>
      <c r="L75" s="32"/>
    </row>
    <row r="76" spans="2:12" s="1" customFormat="1" ht="12" customHeight="1">
      <c r="B76" s="32"/>
      <c r="C76" s="27" t="s">
        <v>16</v>
      </c>
      <c r="L76" s="32"/>
    </row>
    <row r="77" spans="2:12" s="1" customFormat="1" ht="16.5" customHeight="1">
      <c r="B77" s="32"/>
      <c r="E77" s="318" t="str">
        <f>E7</f>
        <v>Menza pro studenty a zaměstnance v budově MFF UK - Malostranské náměstí</v>
      </c>
      <c r="F77" s="319"/>
      <c r="G77" s="319"/>
      <c r="H77" s="319"/>
      <c r="L77" s="32"/>
    </row>
    <row r="78" spans="2:12" s="1" customFormat="1" ht="12" customHeight="1">
      <c r="B78" s="32"/>
      <c r="C78" s="27" t="s">
        <v>112</v>
      </c>
      <c r="L78" s="32"/>
    </row>
    <row r="79" spans="2:12" s="1" customFormat="1" ht="16.5" customHeight="1">
      <c r="B79" s="32"/>
      <c r="E79" s="282" t="str">
        <f>E9</f>
        <v>SO 03 - ZTI</v>
      </c>
      <c r="F79" s="320"/>
      <c r="G79" s="320"/>
      <c r="H79" s="320"/>
      <c r="L79" s="32"/>
    </row>
    <row r="80" spans="2:12" s="1" customFormat="1" ht="6.95" customHeight="1">
      <c r="B80" s="32"/>
      <c r="L80" s="32"/>
    </row>
    <row r="81" spans="2:65" s="1" customFormat="1" ht="12" customHeight="1">
      <c r="B81" s="32"/>
      <c r="C81" s="27" t="s">
        <v>21</v>
      </c>
      <c r="F81" s="25" t="str">
        <f>F12</f>
        <v>Malostranské náměstí</v>
      </c>
      <c r="I81" s="27" t="s">
        <v>23</v>
      </c>
      <c r="J81" s="49" t="str">
        <f>IF(J12="","",J12)</f>
        <v>29. 4. 2024</v>
      </c>
      <c r="L81" s="32"/>
    </row>
    <row r="82" spans="2:65" s="1" customFormat="1" ht="6.95" customHeight="1">
      <c r="B82" s="32"/>
      <c r="L82" s="32"/>
    </row>
    <row r="83" spans="2:65" s="1" customFormat="1" ht="15.2" customHeight="1">
      <c r="B83" s="32"/>
      <c r="C83" s="27" t="s">
        <v>25</v>
      </c>
      <c r="F83" s="25" t="str">
        <f>E15</f>
        <v>Univerzita Karlova</v>
      </c>
      <c r="I83" s="27" t="s">
        <v>31</v>
      </c>
      <c r="J83" s="30" t="str">
        <f>E21</f>
        <v>ISONOE INVEST a.s.</v>
      </c>
      <c r="L83" s="32"/>
    </row>
    <row r="84" spans="2:65" s="1" customFormat="1" ht="15.2" customHeight="1">
      <c r="B84" s="32"/>
      <c r="C84" s="27" t="s">
        <v>29</v>
      </c>
      <c r="F84" s="25" t="str">
        <f>IF(E18="","",E18)</f>
        <v>Vyplň údaj</v>
      </c>
      <c r="I84" s="27" t="s">
        <v>34</v>
      </c>
      <c r="J84" s="30" t="str">
        <f>E24</f>
        <v>Jaroslav Kudláček</v>
      </c>
      <c r="L84" s="32"/>
    </row>
    <row r="85" spans="2:65" s="1" customFormat="1" ht="10.35" customHeight="1">
      <c r="B85" s="32"/>
      <c r="L85" s="32"/>
    </row>
    <row r="86" spans="2:65" s="10" customFormat="1" ht="29.25" customHeight="1">
      <c r="B86" s="111"/>
      <c r="C86" s="112" t="s">
        <v>131</v>
      </c>
      <c r="D86" s="113" t="s">
        <v>57</v>
      </c>
      <c r="E86" s="113" t="s">
        <v>53</v>
      </c>
      <c r="F86" s="113" t="s">
        <v>54</v>
      </c>
      <c r="G86" s="113" t="s">
        <v>132</v>
      </c>
      <c r="H86" s="113" t="s">
        <v>133</v>
      </c>
      <c r="I86" s="113" t="s">
        <v>134</v>
      </c>
      <c r="J86" s="113" t="s">
        <v>116</v>
      </c>
      <c r="K86" s="114" t="s">
        <v>135</v>
      </c>
      <c r="L86" s="111"/>
      <c r="M86" s="56" t="s">
        <v>19</v>
      </c>
      <c r="N86" s="57" t="s">
        <v>42</v>
      </c>
      <c r="O86" s="57" t="s">
        <v>136</v>
      </c>
      <c r="P86" s="57" t="s">
        <v>137</v>
      </c>
      <c r="Q86" s="57" t="s">
        <v>138</v>
      </c>
      <c r="R86" s="57" t="s">
        <v>139</v>
      </c>
      <c r="S86" s="57" t="s">
        <v>140</v>
      </c>
      <c r="T86" s="58" t="s">
        <v>141</v>
      </c>
    </row>
    <row r="87" spans="2:65" s="1" customFormat="1" ht="22.9" customHeight="1">
      <c r="B87" s="32"/>
      <c r="C87" s="61" t="s">
        <v>142</v>
      </c>
      <c r="J87" s="115">
        <f>BK87</f>
        <v>0</v>
      </c>
      <c r="L87" s="32"/>
      <c r="M87" s="59"/>
      <c r="N87" s="50"/>
      <c r="O87" s="50"/>
      <c r="P87" s="116">
        <f>P88+P95+P108+P116+P118+P120+P122+P124</f>
        <v>0</v>
      </c>
      <c r="Q87" s="50"/>
      <c r="R87" s="116">
        <f>R88+R95+R108+R116+R118+R120+R122+R124</f>
        <v>1552.8039999999999</v>
      </c>
      <c r="S87" s="50"/>
      <c r="T87" s="117">
        <f>T88+T95+T108+T116+T118+T120+T122+T124</f>
        <v>0</v>
      </c>
      <c r="AT87" s="17" t="s">
        <v>71</v>
      </c>
      <c r="AU87" s="17" t="s">
        <v>117</v>
      </c>
      <c r="BK87" s="118">
        <f>BK88+BK95+BK108+BK116+BK118+BK120+BK122+BK124</f>
        <v>0</v>
      </c>
    </row>
    <row r="88" spans="2:65" s="11" customFormat="1" ht="25.9" customHeight="1">
      <c r="B88" s="119"/>
      <c r="D88" s="120" t="s">
        <v>71</v>
      </c>
      <c r="E88" s="121" t="s">
        <v>744</v>
      </c>
      <c r="F88" s="121" t="s">
        <v>745</v>
      </c>
      <c r="I88" s="122"/>
      <c r="J88" s="123">
        <f>BK88</f>
        <v>0</v>
      </c>
      <c r="L88" s="119"/>
      <c r="M88" s="124"/>
      <c r="P88" s="125">
        <f>SUM(P89:P94)</f>
        <v>0</v>
      </c>
      <c r="R88" s="125">
        <f>SUM(R89:R94)</f>
        <v>1.1680000000000001</v>
      </c>
      <c r="T88" s="126">
        <f>SUM(T89:T94)</f>
        <v>0</v>
      </c>
      <c r="AR88" s="120" t="s">
        <v>82</v>
      </c>
      <c r="AT88" s="127" t="s">
        <v>71</v>
      </c>
      <c r="AU88" s="127" t="s">
        <v>72</v>
      </c>
      <c r="AY88" s="120" t="s">
        <v>145</v>
      </c>
      <c r="BK88" s="128">
        <f>SUM(BK89:BK94)</f>
        <v>0</v>
      </c>
    </row>
    <row r="89" spans="2:65" s="1" customFormat="1" ht="16.5" customHeight="1">
      <c r="B89" s="32"/>
      <c r="C89" s="131" t="s">
        <v>80</v>
      </c>
      <c r="D89" s="131" t="s">
        <v>148</v>
      </c>
      <c r="E89" s="132" t="s">
        <v>746</v>
      </c>
      <c r="F89" s="133" t="s">
        <v>747</v>
      </c>
      <c r="G89" s="134" t="s">
        <v>485</v>
      </c>
      <c r="H89" s="135">
        <v>25</v>
      </c>
      <c r="I89" s="136"/>
      <c r="J89" s="137">
        <f t="shared" ref="J89:J94" si="0">ROUND(I89*H89,2)</f>
        <v>0</v>
      </c>
      <c r="K89" s="133" t="s">
        <v>19</v>
      </c>
      <c r="L89" s="32"/>
      <c r="M89" s="138" t="s">
        <v>19</v>
      </c>
      <c r="N89" s="139" t="s">
        <v>43</v>
      </c>
      <c r="P89" s="140">
        <f t="shared" ref="P89:P94" si="1">O89*H89</f>
        <v>0</v>
      </c>
      <c r="Q89" s="140">
        <v>1.1199999999999999E-3</v>
      </c>
      <c r="R89" s="140">
        <f t="shared" ref="R89:R94" si="2">Q89*H89</f>
        <v>2.7999999999999997E-2</v>
      </c>
      <c r="S89" s="140">
        <v>0</v>
      </c>
      <c r="T89" s="141">
        <f t="shared" ref="T89:T94" si="3">S89*H89</f>
        <v>0</v>
      </c>
      <c r="AR89" s="142" t="s">
        <v>252</v>
      </c>
      <c r="AT89" s="142" t="s">
        <v>148</v>
      </c>
      <c r="AU89" s="142" t="s">
        <v>80</v>
      </c>
      <c r="AY89" s="17" t="s">
        <v>145</v>
      </c>
      <c r="BE89" s="143">
        <f t="shared" ref="BE89:BE94" si="4">IF(N89="základní",J89,0)</f>
        <v>0</v>
      </c>
      <c r="BF89" s="143">
        <f t="shared" ref="BF89:BF94" si="5">IF(N89="snížená",J89,0)</f>
        <v>0</v>
      </c>
      <c r="BG89" s="143">
        <f t="shared" ref="BG89:BG94" si="6">IF(N89="zákl. přenesená",J89,0)</f>
        <v>0</v>
      </c>
      <c r="BH89" s="143">
        <f t="shared" ref="BH89:BH94" si="7">IF(N89="sníž. přenesená",J89,0)</f>
        <v>0</v>
      </c>
      <c r="BI89" s="143">
        <f t="shared" ref="BI89:BI94" si="8">IF(N89="nulová",J89,0)</f>
        <v>0</v>
      </c>
      <c r="BJ89" s="17" t="s">
        <v>80</v>
      </c>
      <c r="BK89" s="143">
        <f t="shared" ref="BK89:BK94" si="9">ROUND(I89*H89,2)</f>
        <v>0</v>
      </c>
      <c r="BL89" s="17" t="s">
        <v>252</v>
      </c>
      <c r="BM89" s="142" t="s">
        <v>82</v>
      </c>
    </row>
    <row r="90" spans="2:65" s="1" customFormat="1" ht="16.5" customHeight="1">
      <c r="B90" s="32"/>
      <c r="C90" s="131" t="s">
        <v>82</v>
      </c>
      <c r="D90" s="131" t="s">
        <v>148</v>
      </c>
      <c r="E90" s="132" t="s">
        <v>748</v>
      </c>
      <c r="F90" s="133" t="s">
        <v>749</v>
      </c>
      <c r="G90" s="134" t="s">
        <v>485</v>
      </c>
      <c r="H90" s="135">
        <v>9</v>
      </c>
      <c r="I90" s="136"/>
      <c r="J90" s="137">
        <f t="shared" si="0"/>
        <v>0</v>
      </c>
      <c r="K90" s="133" t="s">
        <v>19</v>
      </c>
      <c r="L90" s="32"/>
      <c r="M90" s="138" t="s">
        <v>19</v>
      </c>
      <c r="N90" s="139" t="s">
        <v>43</v>
      </c>
      <c r="P90" s="140">
        <f t="shared" si="1"/>
        <v>0</v>
      </c>
      <c r="Q90" s="140">
        <v>1.66666666666667E-3</v>
      </c>
      <c r="R90" s="140">
        <f t="shared" si="2"/>
        <v>1.5000000000000031E-2</v>
      </c>
      <c r="S90" s="140">
        <v>0</v>
      </c>
      <c r="T90" s="141">
        <f t="shared" si="3"/>
        <v>0</v>
      </c>
      <c r="AR90" s="142" t="s">
        <v>252</v>
      </c>
      <c r="AT90" s="142" t="s">
        <v>148</v>
      </c>
      <c r="AU90" s="142" t="s">
        <v>80</v>
      </c>
      <c r="AY90" s="17" t="s">
        <v>145</v>
      </c>
      <c r="BE90" s="143">
        <f t="shared" si="4"/>
        <v>0</v>
      </c>
      <c r="BF90" s="143">
        <f t="shared" si="5"/>
        <v>0</v>
      </c>
      <c r="BG90" s="143">
        <f t="shared" si="6"/>
        <v>0</v>
      </c>
      <c r="BH90" s="143">
        <f t="shared" si="7"/>
        <v>0</v>
      </c>
      <c r="BI90" s="143">
        <f t="shared" si="8"/>
        <v>0</v>
      </c>
      <c r="BJ90" s="17" t="s">
        <v>80</v>
      </c>
      <c r="BK90" s="143">
        <f t="shared" si="9"/>
        <v>0</v>
      </c>
      <c r="BL90" s="17" t="s">
        <v>252</v>
      </c>
      <c r="BM90" s="142" t="s">
        <v>153</v>
      </c>
    </row>
    <row r="91" spans="2:65" s="1" customFormat="1" ht="16.5" customHeight="1">
      <c r="B91" s="32"/>
      <c r="C91" s="131" t="s">
        <v>167</v>
      </c>
      <c r="D91" s="131" t="s">
        <v>148</v>
      </c>
      <c r="E91" s="132" t="s">
        <v>750</v>
      </c>
      <c r="F91" s="133" t="s">
        <v>751</v>
      </c>
      <c r="G91" s="134" t="s">
        <v>276</v>
      </c>
      <c r="H91" s="135">
        <v>16</v>
      </c>
      <c r="I91" s="136"/>
      <c r="J91" s="137">
        <f t="shared" si="0"/>
        <v>0</v>
      </c>
      <c r="K91" s="133" t="s">
        <v>19</v>
      </c>
      <c r="L91" s="32"/>
      <c r="M91" s="138" t="s">
        <v>19</v>
      </c>
      <c r="N91" s="139" t="s">
        <v>43</v>
      </c>
      <c r="P91" s="140">
        <f t="shared" si="1"/>
        <v>0</v>
      </c>
      <c r="Q91" s="140">
        <v>4.2812500000000003E-2</v>
      </c>
      <c r="R91" s="140">
        <f t="shared" si="2"/>
        <v>0.68500000000000005</v>
      </c>
      <c r="S91" s="140">
        <v>0</v>
      </c>
      <c r="T91" s="141">
        <f t="shared" si="3"/>
        <v>0</v>
      </c>
      <c r="AR91" s="142" t="s">
        <v>252</v>
      </c>
      <c r="AT91" s="142" t="s">
        <v>148</v>
      </c>
      <c r="AU91" s="142" t="s">
        <v>80</v>
      </c>
      <c r="AY91" s="17" t="s">
        <v>145</v>
      </c>
      <c r="BE91" s="143">
        <f t="shared" si="4"/>
        <v>0</v>
      </c>
      <c r="BF91" s="143">
        <f t="shared" si="5"/>
        <v>0</v>
      </c>
      <c r="BG91" s="143">
        <f t="shared" si="6"/>
        <v>0</v>
      </c>
      <c r="BH91" s="143">
        <f t="shared" si="7"/>
        <v>0</v>
      </c>
      <c r="BI91" s="143">
        <f t="shared" si="8"/>
        <v>0</v>
      </c>
      <c r="BJ91" s="17" t="s">
        <v>80</v>
      </c>
      <c r="BK91" s="143">
        <f t="shared" si="9"/>
        <v>0</v>
      </c>
      <c r="BL91" s="17" t="s">
        <v>252</v>
      </c>
      <c r="BM91" s="142" t="s">
        <v>146</v>
      </c>
    </row>
    <row r="92" spans="2:65" s="1" customFormat="1" ht="16.5" customHeight="1">
      <c r="B92" s="32"/>
      <c r="C92" s="131" t="s">
        <v>153</v>
      </c>
      <c r="D92" s="131" t="s">
        <v>148</v>
      </c>
      <c r="E92" s="132" t="s">
        <v>752</v>
      </c>
      <c r="F92" s="133" t="s">
        <v>753</v>
      </c>
      <c r="G92" s="134" t="s">
        <v>485</v>
      </c>
      <c r="H92" s="135">
        <v>34</v>
      </c>
      <c r="I92" s="136"/>
      <c r="J92" s="137">
        <f t="shared" si="0"/>
        <v>0</v>
      </c>
      <c r="K92" s="133" t="s">
        <v>19</v>
      </c>
      <c r="L92" s="32"/>
      <c r="M92" s="138" t="s">
        <v>19</v>
      </c>
      <c r="N92" s="139" t="s">
        <v>43</v>
      </c>
      <c r="P92" s="140">
        <f t="shared" si="1"/>
        <v>0</v>
      </c>
      <c r="Q92" s="140">
        <v>0</v>
      </c>
      <c r="R92" s="140">
        <f t="shared" si="2"/>
        <v>0</v>
      </c>
      <c r="S92" s="140">
        <v>0</v>
      </c>
      <c r="T92" s="141">
        <f t="shared" si="3"/>
        <v>0</v>
      </c>
      <c r="AR92" s="142" t="s">
        <v>252</v>
      </c>
      <c r="AT92" s="142" t="s">
        <v>148</v>
      </c>
      <c r="AU92" s="142" t="s">
        <v>80</v>
      </c>
      <c r="AY92" s="17" t="s">
        <v>145</v>
      </c>
      <c r="BE92" s="143">
        <f t="shared" si="4"/>
        <v>0</v>
      </c>
      <c r="BF92" s="143">
        <f t="shared" si="5"/>
        <v>0</v>
      </c>
      <c r="BG92" s="143">
        <f t="shared" si="6"/>
        <v>0</v>
      </c>
      <c r="BH92" s="143">
        <f t="shared" si="7"/>
        <v>0</v>
      </c>
      <c r="BI92" s="143">
        <f t="shared" si="8"/>
        <v>0</v>
      </c>
      <c r="BJ92" s="17" t="s">
        <v>80</v>
      </c>
      <c r="BK92" s="143">
        <f t="shared" si="9"/>
        <v>0</v>
      </c>
      <c r="BL92" s="17" t="s">
        <v>252</v>
      </c>
      <c r="BM92" s="142" t="s">
        <v>199</v>
      </c>
    </row>
    <row r="93" spans="2:65" s="1" customFormat="1" ht="16.5" customHeight="1">
      <c r="B93" s="32"/>
      <c r="C93" s="131" t="s">
        <v>178</v>
      </c>
      <c r="D93" s="131" t="s">
        <v>148</v>
      </c>
      <c r="E93" s="132" t="s">
        <v>754</v>
      </c>
      <c r="F93" s="133" t="s">
        <v>755</v>
      </c>
      <c r="G93" s="134" t="s">
        <v>276</v>
      </c>
      <c r="H93" s="135">
        <v>7</v>
      </c>
      <c r="I93" s="136"/>
      <c r="J93" s="137">
        <f t="shared" si="0"/>
        <v>0</v>
      </c>
      <c r="K93" s="133" t="s">
        <v>19</v>
      </c>
      <c r="L93" s="32"/>
      <c r="M93" s="138" t="s">
        <v>19</v>
      </c>
      <c r="N93" s="139" t="s">
        <v>43</v>
      </c>
      <c r="P93" s="140">
        <f t="shared" si="1"/>
        <v>0</v>
      </c>
      <c r="Q93" s="140">
        <v>1.9E-2</v>
      </c>
      <c r="R93" s="140">
        <f t="shared" si="2"/>
        <v>0.13300000000000001</v>
      </c>
      <c r="S93" s="140">
        <v>0</v>
      </c>
      <c r="T93" s="141">
        <f t="shared" si="3"/>
        <v>0</v>
      </c>
      <c r="AR93" s="142" t="s">
        <v>252</v>
      </c>
      <c r="AT93" s="142" t="s">
        <v>148</v>
      </c>
      <c r="AU93" s="142" t="s">
        <v>80</v>
      </c>
      <c r="AY93" s="17" t="s">
        <v>145</v>
      </c>
      <c r="BE93" s="143">
        <f t="shared" si="4"/>
        <v>0</v>
      </c>
      <c r="BF93" s="143">
        <f t="shared" si="5"/>
        <v>0</v>
      </c>
      <c r="BG93" s="143">
        <f t="shared" si="6"/>
        <v>0</v>
      </c>
      <c r="BH93" s="143">
        <f t="shared" si="7"/>
        <v>0</v>
      </c>
      <c r="BI93" s="143">
        <f t="shared" si="8"/>
        <v>0</v>
      </c>
      <c r="BJ93" s="17" t="s">
        <v>80</v>
      </c>
      <c r="BK93" s="143">
        <f t="shared" si="9"/>
        <v>0</v>
      </c>
      <c r="BL93" s="17" t="s">
        <v>252</v>
      </c>
      <c r="BM93" s="142" t="s">
        <v>212</v>
      </c>
    </row>
    <row r="94" spans="2:65" s="1" customFormat="1" ht="16.5" customHeight="1">
      <c r="B94" s="32"/>
      <c r="C94" s="131" t="s">
        <v>146</v>
      </c>
      <c r="D94" s="131" t="s">
        <v>148</v>
      </c>
      <c r="E94" s="132" t="s">
        <v>756</v>
      </c>
      <c r="F94" s="133" t="s">
        <v>757</v>
      </c>
      <c r="G94" s="134" t="s">
        <v>485</v>
      </c>
      <c r="H94" s="135">
        <v>10</v>
      </c>
      <c r="I94" s="136"/>
      <c r="J94" s="137">
        <f t="shared" si="0"/>
        <v>0</v>
      </c>
      <c r="K94" s="133" t="s">
        <v>19</v>
      </c>
      <c r="L94" s="32"/>
      <c r="M94" s="138" t="s">
        <v>19</v>
      </c>
      <c r="N94" s="139" t="s">
        <v>43</v>
      </c>
      <c r="P94" s="140">
        <f t="shared" si="1"/>
        <v>0</v>
      </c>
      <c r="Q94" s="140">
        <v>3.0700000000000002E-2</v>
      </c>
      <c r="R94" s="140">
        <f t="shared" si="2"/>
        <v>0.307</v>
      </c>
      <c r="S94" s="140">
        <v>0</v>
      </c>
      <c r="T94" s="141">
        <f t="shared" si="3"/>
        <v>0</v>
      </c>
      <c r="AR94" s="142" t="s">
        <v>252</v>
      </c>
      <c r="AT94" s="142" t="s">
        <v>148</v>
      </c>
      <c r="AU94" s="142" t="s">
        <v>80</v>
      </c>
      <c r="AY94" s="17" t="s">
        <v>145</v>
      </c>
      <c r="BE94" s="143">
        <f t="shared" si="4"/>
        <v>0</v>
      </c>
      <c r="BF94" s="143">
        <f t="shared" si="5"/>
        <v>0</v>
      </c>
      <c r="BG94" s="143">
        <f t="shared" si="6"/>
        <v>0</v>
      </c>
      <c r="BH94" s="143">
        <f t="shared" si="7"/>
        <v>0</v>
      </c>
      <c r="BI94" s="143">
        <f t="shared" si="8"/>
        <v>0</v>
      </c>
      <c r="BJ94" s="17" t="s">
        <v>80</v>
      </c>
      <c r="BK94" s="143">
        <f t="shared" si="9"/>
        <v>0</v>
      </c>
      <c r="BL94" s="17" t="s">
        <v>252</v>
      </c>
      <c r="BM94" s="142" t="s">
        <v>8</v>
      </c>
    </row>
    <row r="95" spans="2:65" s="11" customFormat="1" ht="25.9" customHeight="1">
      <c r="B95" s="119"/>
      <c r="D95" s="120" t="s">
        <v>71</v>
      </c>
      <c r="E95" s="121" t="s">
        <v>758</v>
      </c>
      <c r="F95" s="121" t="s">
        <v>759</v>
      </c>
      <c r="I95" s="122"/>
      <c r="J95" s="123">
        <f>BK95</f>
        <v>0</v>
      </c>
      <c r="L95" s="119"/>
      <c r="M95" s="124"/>
      <c r="P95" s="125">
        <f>SUM(P96:P107)</f>
        <v>0</v>
      </c>
      <c r="R95" s="125">
        <f>SUM(R96:R107)</f>
        <v>1.411</v>
      </c>
      <c r="T95" s="126">
        <f>SUM(T96:T107)</f>
        <v>0</v>
      </c>
      <c r="AR95" s="120" t="s">
        <v>82</v>
      </c>
      <c r="AT95" s="127" t="s">
        <v>71</v>
      </c>
      <c r="AU95" s="127" t="s">
        <v>72</v>
      </c>
      <c r="AY95" s="120" t="s">
        <v>145</v>
      </c>
      <c r="BK95" s="128">
        <f>SUM(BK96:BK107)</f>
        <v>0</v>
      </c>
    </row>
    <row r="96" spans="2:65" s="1" customFormat="1" ht="16.5" customHeight="1">
      <c r="B96" s="32"/>
      <c r="C96" s="131" t="s">
        <v>194</v>
      </c>
      <c r="D96" s="131" t="s">
        <v>148</v>
      </c>
      <c r="E96" s="132" t="s">
        <v>760</v>
      </c>
      <c r="F96" s="133" t="s">
        <v>761</v>
      </c>
      <c r="G96" s="134" t="s">
        <v>276</v>
      </c>
      <c r="H96" s="135">
        <v>7</v>
      </c>
      <c r="I96" s="136"/>
      <c r="J96" s="137">
        <f t="shared" ref="J96:J107" si="10">ROUND(I96*H96,2)</f>
        <v>0</v>
      </c>
      <c r="K96" s="133" t="s">
        <v>19</v>
      </c>
      <c r="L96" s="32"/>
      <c r="M96" s="138" t="s">
        <v>19</v>
      </c>
      <c r="N96" s="139" t="s">
        <v>43</v>
      </c>
      <c r="P96" s="140">
        <f t="shared" ref="P96:P107" si="11">O96*H96</f>
        <v>0</v>
      </c>
      <c r="Q96" s="140">
        <v>3.2142857142857098E-2</v>
      </c>
      <c r="R96" s="140">
        <f t="shared" ref="R96:R107" si="12">Q96*H96</f>
        <v>0.2249999999999997</v>
      </c>
      <c r="S96" s="140">
        <v>0</v>
      </c>
      <c r="T96" s="141">
        <f t="shared" ref="T96:T107" si="13">S96*H96</f>
        <v>0</v>
      </c>
      <c r="AR96" s="142" t="s">
        <v>252</v>
      </c>
      <c r="AT96" s="142" t="s">
        <v>148</v>
      </c>
      <c r="AU96" s="142" t="s">
        <v>80</v>
      </c>
      <c r="AY96" s="17" t="s">
        <v>145</v>
      </c>
      <c r="BE96" s="143">
        <f t="shared" ref="BE96:BE107" si="14">IF(N96="základní",J96,0)</f>
        <v>0</v>
      </c>
      <c r="BF96" s="143">
        <f t="shared" ref="BF96:BF107" si="15">IF(N96="snížená",J96,0)</f>
        <v>0</v>
      </c>
      <c r="BG96" s="143">
        <f t="shared" ref="BG96:BG107" si="16">IF(N96="zákl. přenesená",J96,0)</f>
        <v>0</v>
      </c>
      <c r="BH96" s="143">
        <f t="shared" ref="BH96:BH107" si="17">IF(N96="sníž. přenesená",J96,0)</f>
        <v>0</v>
      </c>
      <c r="BI96" s="143">
        <f t="shared" ref="BI96:BI107" si="18">IF(N96="nulová",J96,0)</f>
        <v>0</v>
      </c>
      <c r="BJ96" s="17" t="s">
        <v>80</v>
      </c>
      <c r="BK96" s="143">
        <f t="shared" ref="BK96:BK107" si="19">ROUND(I96*H96,2)</f>
        <v>0</v>
      </c>
      <c r="BL96" s="17" t="s">
        <v>252</v>
      </c>
      <c r="BM96" s="142" t="s">
        <v>240</v>
      </c>
    </row>
    <row r="97" spans="2:65" s="1" customFormat="1" ht="16.5" customHeight="1">
      <c r="B97" s="32"/>
      <c r="C97" s="131" t="s">
        <v>199</v>
      </c>
      <c r="D97" s="131" t="s">
        <v>148</v>
      </c>
      <c r="E97" s="132" t="s">
        <v>762</v>
      </c>
      <c r="F97" s="133" t="s">
        <v>763</v>
      </c>
      <c r="G97" s="134" t="s">
        <v>485</v>
      </c>
      <c r="H97" s="135">
        <v>45</v>
      </c>
      <c r="I97" s="136"/>
      <c r="J97" s="137">
        <f t="shared" si="10"/>
        <v>0</v>
      </c>
      <c r="K97" s="133" t="s">
        <v>19</v>
      </c>
      <c r="L97" s="32"/>
      <c r="M97" s="138" t="s">
        <v>19</v>
      </c>
      <c r="N97" s="139" t="s">
        <v>43</v>
      </c>
      <c r="P97" s="140">
        <f t="shared" si="11"/>
        <v>0</v>
      </c>
      <c r="Q97" s="140">
        <v>5.7111111111111104E-3</v>
      </c>
      <c r="R97" s="140">
        <f t="shared" si="12"/>
        <v>0.25699999999999995</v>
      </c>
      <c r="S97" s="140">
        <v>0</v>
      </c>
      <c r="T97" s="141">
        <f t="shared" si="13"/>
        <v>0</v>
      </c>
      <c r="AR97" s="142" t="s">
        <v>252</v>
      </c>
      <c r="AT97" s="142" t="s">
        <v>148</v>
      </c>
      <c r="AU97" s="142" t="s">
        <v>80</v>
      </c>
      <c r="AY97" s="17" t="s">
        <v>145</v>
      </c>
      <c r="BE97" s="143">
        <f t="shared" si="14"/>
        <v>0</v>
      </c>
      <c r="BF97" s="143">
        <f t="shared" si="15"/>
        <v>0</v>
      </c>
      <c r="BG97" s="143">
        <f t="shared" si="16"/>
        <v>0</v>
      </c>
      <c r="BH97" s="143">
        <f t="shared" si="17"/>
        <v>0</v>
      </c>
      <c r="BI97" s="143">
        <f t="shared" si="18"/>
        <v>0</v>
      </c>
      <c r="BJ97" s="17" t="s">
        <v>80</v>
      </c>
      <c r="BK97" s="143">
        <f t="shared" si="19"/>
        <v>0</v>
      </c>
      <c r="BL97" s="17" t="s">
        <v>252</v>
      </c>
      <c r="BM97" s="142" t="s">
        <v>252</v>
      </c>
    </row>
    <row r="98" spans="2:65" s="1" customFormat="1" ht="16.5" customHeight="1">
      <c r="B98" s="32"/>
      <c r="C98" s="131" t="s">
        <v>204</v>
      </c>
      <c r="D98" s="131" t="s">
        <v>148</v>
      </c>
      <c r="E98" s="132" t="s">
        <v>764</v>
      </c>
      <c r="F98" s="133" t="s">
        <v>765</v>
      </c>
      <c r="G98" s="134" t="s">
        <v>485</v>
      </c>
      <c r="H98" s="135">
        <v>28</v>
      </c>
      <c r="I98" s="136"/>
      <c r="J98" s="137">
        <f t="shared" si="10"/>
        <v>0</v>
      </c>
      <c r="K98" s="133" t="s">
        <v>19</v>
      </c>
      <c r="L98" s="32"/>
      <c r="M98" s="138" t="s">
        <v>19</v>
      </c>
      <c r="N98" s="139" t="s">
        <v>43</v>
      </c>
      <c r="P98" s="140">
        <f t="shared" si="11"/>
        <v>0</v>
      </c>
      <c r="Q98" s="140">
        <v>1.5785714285714299E-2</v>
      </c>
      <c r="R98" s="140">
        <f t="shared" si="12"/>
        <v>0.44200000000000039</v>
      </c>
      <c r="S98" s="140">
        <v>0</v>
      </c>
      <c r="T98" s="141">
        <f t="shared" si="13"/>
        <v>0</v>
      </c>
      <c r="AR98" s="142" t="s">
        <v>252</v>
      </c>
      <c r="AT98" s="142" t="s">
        <v>148</v>
      </c>
      <c r="AU98" s="142" t="s">
        <v>80</v>
      </c>
      <c r="AY98" s="17" t="s">
        <v>145</v>
      </c>
      <c r="BE98" s="143">
        <f t="shared" si="14"/>
        <v>0</v>
      </c>
      <c r="BF98" s="143">
        <f t="shared" si="15"/>
        <v>0</v>
      </c>
      <c r="BG98" s="143">
        <f t="shared" si="16"/>
        <v>0</v>
      </c>
      <c r="BH98" s="143">
        <f t="shared" si="17"/>
        <v>0</v>
      </c>
      <c r="BI98" s="143">
        <f t="shared" si="18"/>
        <v>0</v>
      </c>
      <c r="BJ98" s="17" t="s">
        <v>80</v>
      </c>
      <c r="BK98" s="143">
        <f t="shared" si="19"/>
        <v>0</v>
      </c>
      <c r="BL98" s="17" t="s">
        <v>252</v>
      </c>
      <c r="BM98" s="142" t="s">
        <v>263</v>
      </c>
    </row>
    <row r="99" spans="2:65" s="1" customFormat="1" ht="16.5" customHeight="1">
      <c r="B99" s="32"/>
      <c r="C99" s="131" t="s">
        <v>212</v>
      </c>
      <c r="D99" s="131" t="s">
        <v>148</v>
      </c>
      <c r="E99" s="132" t="s">
        <v>766</v>
      </c>
      <c r="F99" s="133" t="s">
        <v>767</v>
      </c>
      <c r="G99" s="134" t="s">
        <v>485</v>
      </c>
      <c r="H99" s="135">
        <v>45</v>
      </c>
      <c r="I99" s="136"/>
      <c r="J99" s="137">
        <f t="shared" si="10"/>
        <v>0</v>
      </c>
      <c r="K99" s="133" t="s">
        <v>19</v>
      </c>
      <c r="L99" s="32"/>
      <c r="M99" s="138" t="s">
        <v>19</v>
      </c>
      <c r="N99" s="139" t="s">
        <v>43</v>
      </c>
      <c r="P99" s="140">
        <f t="shared" si="11"/>
        <v>0</v>
      </c>
      <c r="Q99" s="140">
        <v>8.8888888888888907E-5</v>
      </c>
      <c r="R99" s="140">
        <f t="shared" si="12"/>
        <v>4.000000000000001E-3</v>
      </c>
      <c r="S99" s="140">
        <v>0</v>
      </c>
      <c r="T99" s="141">
        <f t="shared" si="13"/>
        <v>0</v>
      </c>
      <c r="AR99" s="142" t="s">
        <v>252</v>
      </c>
      <c r="AT99" s="142" t="s">
        <v>148</v>
      </c>
      <c r="AU99" s="142" t="s">
        <v>80</v>
      </c>
      <c r="AY99" s="17" t="s">
        <v>145</v>
      </c>
      <c r="BE99" s="143">
        <f t="shared" si="14"/>
        <v>0</v>
      </c>
      <c r="BF99" s="143">
        <f t="shared" si="15"/>
        <v>0</v>
      </c>
      <c r="BG99" s="143">
        <f t="shared" si="16"/>
        <v>0</v>
      </c>
      <c r="BH99" s="143">
        <f t="shared" si="17"/>
        <v>0</v>
      </c>
      <c r="BI99" s="143">
        <f t="shared" si="18"/>
        <v>0</v>
      </c>
      <c r="BJ99" s="17" t="s">
        <v>80</v>
      </c>
      <c r="BK99" s="143">
        <f t="shared" si="19"/>
        <v>0</v>
      </c>
      <c r="BL99" s="17" t="s">
        <v>252</v>
      </c>
      <c r="BM99" s="142" t="s">
        <v>165</v>
      </c>
    </row>
    <row r="100" spans="2:65" s="1" customFormat="1" ht="16.5" customHeight="1">
      <c r="B100" s="32"/>
      <c r="C100" s="131" t="s">
        <v>221</v>
      </c>
      <c r="D100" s="131" t="s">
        <v>148</v>
      </c>
      <c r="E100" s="132" t="s">
        <v>768</v>
      </c>
      <c r="F100" s="133" t="s">
        <v>769</v>
      </c>
      <c r="G100" s="134" t="s">
        <v>485</v>
      </c>
      <c r="H100" s="135">
        <v>28</v>
      </c>
      <c r="I100" s="136"/>
      <c r="J100" s="137">
        <f t="shared" si="10"/>
        <v>0</v>
      </c>
      <c r="K100" s="133" t="s">
        <v>19</v>
      </c>
      <c r="L100" s="32"/>
      <c r="M100" s="138" t="s">
        <v>19</v>
      </c>
      <c r="N100" s="139" t="s">
        <v>43</v>
      </c>
      <c r="P100" s="140">
        <f t="shared" si="11"/>
        <v>0</v>
      </c>
      <c r="Q100" s="140">
        <v>2.14285714285714E-4</v>
      </c>
      <c r="R100" s="140">
        <f t="shared" si="12"/>
        <v>5.9999999999999923E-3</v>
      </c>
      <c r="S100" s="140">
        <v>0</v>
      </c>
      <c r="T100" s="141">
        <f t="shared" si="13"/>
        <v>0</v>
      </c>
      <c r="AR100" s="142" t="s">
        <v>252</v>
      </c>
      <c r="AT100" s="142" t="s">
        <v>148</v>
      </c>
      <c r="AU100" s="142" t="s">
        <v>80</v>
      </c>
      <c r="AY100" s="17" t="s">
        <v>145</v>
      </c>
      <c r="BE100" s="143">
        <f t="shared" si="14"/>
        <v>0</v>
      </c>
      <c r="BF100" s="143">
        <f t="shared" si="15"/>
        <v>0</v>
      </c>
      <c r="BG100" s="143">
        <f t="shared" si="16"/>
        <v>0</v>
      </c>
      <c r="BH100" s="143">
        <f t="shared" si="17"/>
        <v>0</v>
      </c>
      <c r="BI100" s="143">
        <f t="shared" si="18"/>
        <v>0</v>
      </c>
      <c r="BJ100" s="17" t="s">
        <v>80</v>
      </c>
      <c r="BK100" s="143">
        <f t="shared" si="19"/>
        <v>0</v>
      </c>
      <c r="BL100" s="17" t="s">
        <v>252</v>
      </c>
      <c r="BM100" s="142" t="s">
        <v>283</v>
      </c>
    </row>
    <row r="101" spans="2:65" s="1" customFormat="1" ht="16.5" customHeight="1">
      <c r="B101" s="32"/>
      <c r="C101" s="131" t="s">
        <v>8</v>
      </c>
      <c r="D101" s="131" t="s">
        <v>148</v>
      </c>
      <c r="E101" s="132" t="s">
        <v>770</v>
      </c>
      <c r="F101" s="133" t="s">
        <v>771</v>
      </c>
      <c r="G101" s="134" t="s">
        <v>276</v>
      </c>
      <c r="H101" s="135">
        <v>6</v>
      </c>
      <c r="I101" s="136"/>
      <c r="J101" s="137">
        <f t="shared" si="10"/>
        <v>0</v>
      </c>
      <c r="K101" s="133" t="s">
        <v>19</v>
      </c>
      <c r="L101" s="32"/>
      <c r="M101" s="138" t="s">
        <v>19</v>
      </c>
      <c r="N101" s="139" t="s">
        <v>43</v>
      </c>
      <c r="P101" s="140">
        <f t="shared" si="11"/>
        <v>0</v>
      </c>
      <c r="Q101" s="140">
        <v>1.33333333333333E-3</v>
      </c>
      <c r="R101" s="140">
        <f t="shared" si="12"/>
        <v>7.9999999999999793E-3</v>
      </c>
      <c r="S101" s="140">
        <v>0</v>
      </c>
      <c r="T101" s="141">
        <f t="shared" si="13"/>
        <v>0</v>
      </c>
      <c r="AR101" s="142" t="s">
        <v>252</v>
      </c>
      <c r="AT101" s="142" t="s">
        <v>148</v>
      </c>
      <c r="AU101" s="142" t="s">
        <v>80</v>
      </c>
      <c r="AY101" s="17" t="s">
        <v>145</v>
      </c>
      <c r="BE101" s="143">
        <f t="shared" si="14"/>
        <v>0</v>
      </c>
      <c r="BF101" s="143">
        <f t="shared" si="15"/>
        <v>0</v>
      </c>
      <c r="BG101" s="143">
        <f t="shared" si="16"/>
        <v>0</v>
      </c>
      <c r="BH101" s="143">
        <f t="shared" si="17"/>
        <v>0</v>
      </c>
      <c r="BI101" s="143">
        <f t="shared" si="18"/>
        <v>0</v>
      </c>
      <c r="BJ101" s="17" t="s">
        <v>80</v>
      </c>
      <c r="BK101" s="143">
        <f t="shared" si="19"/>
        <v>0</v>
      </c>
      <c r="BL101" s="17" t="s">
        <v>252</v>
      </c>
      <c r="BM101" s="142" t="s">
        <v>296</v>
      </c>
    </row>
    <row r="102" spans="2:65" s="1" customFormat="1" ht="16.5" customHeight="1">
      <c r="B102" s="32"/>
      <c r="C102" s="131" t="s">
        <v>234</v>
      </c>
      <c r="D102" s="131" t="s">
        <v>148</v>
      </c>
      <c r="E102" s="132" t="s">
        <v>772</v>
      </c>
      <c r="F102" s="133" t="s">
        <v>773</v>
      </c>
      <c r="G102" s="134" t="s">
        <v>276</v>
      </c>
      <c r="H102" s="135">
        <v>12</v>
      </c>
      <c r="I102" s="136"/>
      <c r="J102" s="137">
        <f t="shared" si="10"/>
        <v>0</v>
      </c>
      <c r="K102" s="133" t="s">
        <v>19</v>
      </c>
      <c r="L102" s="32"/>
      <c r="M102" s="138" t="s">
        <v>19</v>
      </c>
      <c r="N102" s="139" t="s">
        <v>43</v>
      </c>
      <c r="P102" s="140">
        <f t="shared" si="11"/>
        <v>0</v>
      </c>
      <c r="Q102" s="140">
        <v>1E-3</v>
      </c>
      <c r="R102" s="140">
        <f t="shared" si="12"/>
        <v>1.2E-2</v>
      </c>
      <c r="S102" s="140">
        <v>0</v>
      </c>
      <c r="T102" s="141">
        <f t="shared" si="13"/>
        <v>0</v>
      </c>
      <c r="AR102" s="142" t="s">
        <v>252</v>
      </c>
      <c r="AT102" s="142" t="s">
        <v>148</v>
      </c>
      <c r="AU102" s="142" t="s">
        <v>80</v>
      </c>
      <c r="AY102" s="17" t="s">
        <v>145</v>
      </c>
      <c r="BE102" s="143">
        <f t="shared" si="14"/>
        <v>0</v>
      </c>
      <c r="BF102" s="143">
        <f t="shared" si="15"/>
        <v>0</v>
      </c>
      <c r="BG102" s="143">
        <f t="shared" si="16"/>
        <v>0</v>
      </c>
      <c r="BH102" s="143">
        <f t="shared" si="17"/>
        <v>0</v>
      </c>
      <c r="BI102" s="143">
        <f t="shared" si="18"/>
        <v>0</v>
      </c>
      <c r="BJ102" s="17" t="s">
        <v>80</v>
      </c>
      <c r="BK102" s="143">
        <f t="shared" si="19"/>
        <v>0</v>
      </c>
      <c r="BL102" s="17" t="s">
        <v>252</v>
      </c>
      <c r="BM102" s="142" t="s">
        <v>308</v>
      </c>
    </row>
    <row r="103" spans="2:65" s="1" customFormat="1" ht="16.5" customHeight="1">
      <c r="B103" s="32"/>
      <c r="C103" s="131" t="s">
        <v>240</v>
      </c>
      <c r="D103" s="131" t="s">
        <v>148</v>
      </c>
      <c r="E103" s="132" t="s">
        <v>774</v>
      </c>
      <c r="F103" s="133" t="s">
        <v>775</v>
      </c>
      <c r="G103" s="134" t="s">
        <v>485</v>
      </c>
      <c r="H103" s="135">
        <v>73</v>
      </c>
      <c r="I103" s="136"/>
      <c r="J103" s="137">
        <f t="shared" si="10"/>
        <v>0</v>
      </c>
      <c r="K103" s="133" t="s">
        <v>19</v>
      </c>
      <c r="L103" s="32"/>
      <c r="M103" s="138" t="s">
        <v>19</v>
      </c>
      <c r="N103" s="139" t="s">
        <v>43</v>
      </c>
      <c r="P103" s="140">
        <f t="shared" si="11"/>
        <v>0</v>
      </c>
      <c r="Q103" s="140">
        <v>3.0136986301369898E-4</v>
      </c>
      <c r="R103" s="140">
        <f t="shared" si="12"/>
        <v>2.2000000000000026E-2</v>
      </c>
      <c r="S103" s="140">
        <v>0</v>
      </c>
      <c r="T103" s="141">
        <f t="shared" si="13"/>
        <v>0</v>
      </c>
      <c r="AR103" s="142" t="s">
        <v>252</v>
      </c>
      <c r="AT103" s="142" t="s">
        <v>148</v>
      </c>
      <c r="AU103" s="142" t="s">
        <v>80</v>
      </c>
      <c r="AY103" s="17" t="s">
        <v>145</v>
      </c>
      <c r="BE103" s="143">
        <f t="shared" si="14"/>
        <v>0</v>
      </c>
      <c r="BF103" s="143">
        <f t="shared" si="15"/>
        <v>0</v>
      </c>
      <c r="BG103" s="143">
        <f t="shared" si="16"/>
        <v>0</v>
      </c>
      <c r="BH103" s="143">
        <f t="shared" si="17"/>
        <v>0</v>
      </c>
      <c r="BI103" s="143">
        <f t="shared" si="18"/>
        <v>0</v>
      </c>
      <c r="BJ103" s="17" t="s">
        <v>80</v>
      </c>
      <c r="BK103" s="143">
        <f t="shared" si="19"/>
        <v>0</v>
      </c>
      <c r="BL103" s="17" t="s">
        <v>252</v>
      </c>
      <c r="BM103" s="142" t="s">
        <v>319</v>
      </c>
    </row>
    <row r="104" spans="2:65" s="1" customFormat="1" ht="16.5" customHeight="1">
      <c r="B104" s="32"/>
      <c r="C104" s="131" t="s">
        <v>220</v>
      </c>
      <c r="D104" s="131" t="s">
        <v>148</v>
      </c>
      <c r="E104" s="132" t="s">
        <v>776</v>
      </c>
      <c r="F104" s="133" t="s">
        <v>777</v>
      </c>
      <c r="G104" s="134" t="s">
        <v>485</v>
      </c>
      <c r="H104" s="135">
        <v>73</v>
      </c>
      <c r="I104" s="136"/>
      <c r="J104" s="137">
        <f t="shared" si="10"/>
        <v>0</v>
      </c>
      <c r="K104" s="133" t="s">
        <v>19</v>
      </c>
      <c r="L104" s="32"/>
      <c r="M104" s="138" t="s">
        <v>19</v>
      </c>
      <c r="N104" s="139" t="s">
        <v>43</v>
      </c>
      <c r="P104" s="140">
        <f t="shared" si="11"/>
        <v>0</v>
      </c>
      <c r="Q104" s="140">
        <v>0</v>
      </c>
      <c r="R104" s="140">
        <f t="shared" si="12"/>
        <v>0</v>
      </c>
      <c r="S104" s="140">
        <v>0</v>
      </c>
      <c r="T104" s="141">
        <f t="shared" si="13"/>
        <v>0</v>
      </c>
      <c r="AR104" s="142" t="s">
        <v>252</v>
      </c>
      <c r="AT104" s="142" t="s">
        <v>148</v>
      </c>
      <c r="AU104" s="142" t="s">
        <v>80</v>
      </c>
      <c r="AY104" s="17" t="s">
        <v>145</v>
      </c>
      <c r="BE104" s="143">
        <f t="shared" si="14"/>
        <v>0</v>
      </c>
      <c r="BF104" s="143">
        <f t="shared" si="15"/>
        <v>0</v>
      </c>
      <c r="BG104" s="143">
        <f t="shared" si="16"/>
        <v>0</v>
      </c>
      <c r="BH104" s="143">
        <f t="shared" si="17"/>
        <v>0</v>
      </c>
      <c r="BI104" s="143">
        <f t="shared" si="18"/>
        <v>0</v>
      </c>
      <c r="BJ104" s="17" t="s">
        <v>80</v>
      </c>
      <c r="BK104" s="143">
        <f t="shared" si="19"/>
        <v>0</v>
      </c>
      <c r="BL104" s="17" t="s">
        <v>252</v>
      </c>
      <c r="BM104" s="142" t="s">
        <v>331</v>
      </c>
    </row>
    <row r="105" spans="2:65" s="1" customFormat="1" ht="16.5" customHeight="1">
      <c r="B105" s="32"/>
      <c r="C105" s="131" t="s">
        <v>252</v>
      </c>
      <c r="D105" s="131" t="s">
        <v>148</v>
      </c>
      <c r="E105" s="132" t="s">
        <v>778</v>
      </c>
      <c r="F105" s="133" t="s">
        <v>779</v>
      </c>
      <c r="G105" s="134" t="s">
        <v>276</v>
      </c>
      <c r="H105" s="135">
        <v>27</v>
      </c>
      <c r="I105" s="136"/>
      <c r="J105" s="137">
        <f t="shared" si="10"/>
        <v>0</v>
      </c>
      <c r="K105" s="133" t="s">
        <v>19</v>
      </c>
      <c r="L105" s="32"/>
      <c r="M105" s="138" t="s">
        <v>19</v>
      </c>
      <c r="N105" s="139" t="s">
        <v>43</v>
      </c>
      <c r="P105" s="140">
        <f t="shared" si="11"/>
        <v>0</v>
      </c>
      <c r="Q105" s="140">
        <v>0</v>
      </c>
      <c r="R105" s="140">
        <f t="shared" si="12"/>
        <v>0</v>
      </c>
      <c r="S105" s="140">
        <v>0</v>
      </c>
      <c r="T105" s="141">
        <f t="shared" si="13"/>
        <v>0</v>
      </c>
      <c r="AR105" s="142" t="s">
        <v>252</v>
      </c>
      <c r="AT105" s="142" t="s">
        <v>148</v>
      </c>
      <c r="AU105" s="142" t="s">
        <v>80</v>
      </c>
      <c r="AY105" s="17" t="s">
        <v>145</v>
      </c>
      <c r="BE105" s="143">
        <f t="shared" si="14"/>
        <v>0</v>
      </c>
      <c r="BF105" s="143">
        <f t="shared" si="15"/>
        <v>0</v>
      </c>
      <c r="BG105" s="143">
        <f t="shared" si="16"/>
        <v>0</v>
      </c>
      <c r="BH105" s="143">
        <f t="shared" si="17"/>
        <v>0</v>
      </c>
      <c r="BI105" s="143">
        <f t="shared" si="18"/>
        <v>0</v>
      </c>
      <c r="BJ105" s="17" t="s">
        <v>80</v>
      </c>
      <c r="BK105" s="143">
        <f t="shared" si="19"/>
        <v>0</v>
      </c>
      <c r="BL105" s="17" t="s">
        <v>252</v>
      </c>
      <c r="BM105" s="142" t="s">
        <v>343</v>
      </c>
    </row>
    <row r="106" spans="2:65" s="1" customFormat="1" ht="16.5" customHeight="1">
      <c r="B106" s="32"/>
      <c r="C106" s="131" t="s">
        <v>258</v>
      </c>
      <c r="D106" s="131" t="s">
        <v>148</v>
      </c>
      <c r="E106" s="132" t="s">
        <v>780</v>
      </c>
      <c r="F106" s="133" t="s">
        <v>781</v>
      </c>
      <c r="G106" s="134" t="s">
        <v>485</v>
      </c>
      <c r="H106" s="135">
        <v>30</v>
      </c>
      <c r="I106" s="136"/>
      <c r="J106" s="137">
        <f t="shared" si="10"/>
        <v>0</v>
      </c>
      <c r="K106" s="133" t="s">
        <v>19</v>
      </c>
      <c r="L106" s="32"/>
      <c r="M106" s="138" t="s">
        <v>19</v>
      </c>
      <c r="N106" s="139" t="s">
        <v>43</v>
      </c>
      <c r="P106" s="140">
        <f t="shared" si="11"/>
        <v>0</v>
      </c>
      <c r="Q106" s="140">
        <v>1.44E-2</v>
      </c>
      <c r="R106" s="140">
        <f t="shared" si="12"/>
        <v>0.432</v>
      </c>
      <c r="S106" s="140">
        <v>0</v>
      </c>
      <c r="T106" s="141">
        <f t="shared" si="13"/>
        <v>0</v>
      </c>
      <c r="AR106" s="142" t="s">
        <v>252</v>
      </c>
      <c r="AT106" s="142" t="s">
        <v>148</v>
      </c>
      <c r="AU106" s="142" t="s">
        <v>80</v>
      </c>
      <c r="AY106" s="17" t="s">
        <v>145</v>
      </c>
      <c r="BE106" s="143">
        <f t="shared" si="14"/>
        <v>0</v>
      </c>
      <c r="BF106" s="143">
        <f t="shared" si="15"/>
        <v>0</v>
      </c>
      <c r="BG106" s="143">
        <f t="shared" si="16"/>
        <v>0</v>
      </c>
      <c r="BH106" s="143">
        <f t="shared" si="17"/>
        <v>0</v>
      </c>
      <c r="BI106" s="143">
        <f t="shared" si="18"/>
        <v>0</v>
      </c>
      <c r="BJ106" s="17" t="s">
        <v>80</v>
      </c>
      <c r="BK106" s="143">
        <f t="shared" si="19"/>
        <v>0</v>
      </c>
      <c r="BL106" s="17" t="s">
        <v>252</v>
      </c>
      <c r="BM106" s="142" t="s">
        <v>359</v>
      </c>
    </row>
    <row r="107" spans="2:65" s="1" customFormat="1" ht="16.5" customHeight="1">
      <c r="B107" s="32"/>
      <c r="C107" s="131" t="s">
        <v>263</v>
      </c>
      <c r="D107" s="131" t="s">
        <v>148</v>
      </c>
      <c r="E107" s="132" t="s">
        <v>782</v>
      </c>
      <c r="F107" s="133" t="s">
        <v>783</v>
      </c>
      <c r="G107" s="134" t="s">
        <v>276</v>
      </c>
      <c r="H107" s="135">
        <v>2</v>
      </c>
      <c r="I107" s="136"/>
      <c r="J107" s="137">
        <f t="shared" si="10"/>
        <v>0</v>
      </c>
      <c r="K107" s="133" t="s">
        <v>19</v>
      </c>
      <c r="L107" s="32"/>
      <c r="M107" s="138" t="s">
        <v>19</v>
      </c>
      <c r="N107" s="139" t="s">
        <v>43</v>
      </c>
      <c r="P107" s="140">
        <f t="shared" si="11"/>
        <v>0</v>
      </c>
      <c r="Q107" s="140">
        <v>1.5E-3</v>
      </c>
      <c r="R107" s="140">
        <f t="shared" si="12"/>
        <v>3.0000000000000001E-3</v>
      </c>
      <c r="S107" s="140">
        <v>0</v>
      </c>
      <c r="T107" s="141">
        <f t="shared" si="13"/>
        <v>0</v>
      </c>
      <c r="AR107" s="142" t="s">
        <v>252</v>
      </c>
      <c r="AT107" s="142" t="s">
        <v>148</v>
      </c>
      <c r="AU107" s="142" t="s">
        <v>80</v>
      </c>
      <c r="AY107" s="17" t="s">
        <v>145</v>
      </c>
      <c r="BE107" s="143">
        <f t="shared" si="14"/>
        <v>0</v>
      </c>
      <c r="BF107" s="143">
        <f t="shared" si="15"/>
        <v>0</v>
      </c>
      <c r="BG107" s="143">
        <f t="shared" si="16"/>
        <v>0</v>
      </c>
      <c r="BH107" s="143">
        <f t="shared" si="17"/>
        <v>0</v>
      </c>
      <c r="BI107" s="143">
        <f t="shared" si="18"/>
        <v>0</v>
      </c>
      <c r="BJ107" s="17" t="s">
        <v>80</v>
      </c>
      <c r="BK107" s="143">
        <f t="shared" si="19"/>
        <v>0</v>
      </c>
      <c r="BL107" s="17" t="s">
        <v>252</v>
      </c>
      <c r="BM107" s="142" t="s">
        <v>368</v>
      </c>
    </row>
    <row r="108" spans="2:65" s="11" customFormat="1" ht="25.9" customHeight="1">
      <c r="B108" s="119"/>
      <c r="D108" s="120" t="s">
        <v>71</v>
      </c>
      <c r="E108" s="121" t="s">
        <v>784</v>
      </c>
      <c r="F108" s="121" t="s">
        <v>785</v>
      </c>
      <c r="I108" s="122"/>
      <c r="J108" s="123">
        <f>BK108</f>
        <v>0</v>
      </c>
      <c r="L108" s="119"/>
      <c r="M108" s="124"/>
      <c r="P108" s="125">
        <f>SUM(P109:P115)</f>
        <v>0</v>
      </c>
      <c r="R108" s="125">
        <f>SUM(R109:R115)</f>
        <v>1550.2249999999999</v>
      </c>
      <c r="T108" s="126">
        <f>SUM(T109:T115)</f>
        <v>0</v>
      </c>
      <c r="AR108" s="120" t="s">
        <v>82</v>
      </c>
      <c r="AT108" s="127" t="s">
        <v>71</v>
      </c>
      <c r="AU108" s="127" t="s">
        <v>72</v>
      </c>
      <c r="AY108" s="120" t="s">
        <v>145</v>
      </c>
      <c r="BK108" s="128">
        <f>SUM(BK109:BK115)</f>
        <v>0</v>
      </c>
    </row>
    <row r="109" spans="2:65" s="1" customFormat="1" ht="16.5" customHeight="1">
      <c r="B109" s="32"/>
      <c r="C109" s="131" t="s">
        <v>268</v>
      </c>
      <c r="D109" s="131" t="s">
        <v>148</v>
      </c>
      <c r="E109" s="132" t="s">
        <v>786</v>
      </c>
      <c r="F109" s="133" t="s">
        <v>787</v>
      </c>
      <c r="G109" s="134" t="s">
        <v>788</v>
      </c>
      <c r="H109" s="135">
        <v>10</v>
      </c>
      <c r="I109" s="136"/>
      <c r="J109" s="137">
        <f t="shared" ref="J109:J115" si="20">ROUND(I109*H109,2)</f>
        <v>0</v>
      </c>
      <c r="K109" s="133" t="s">
        <v>19</v>
      </c>
      <c r="L109" s="32"/>
      <c r="M109" s="138" t="s">
        <v>19</v>
      </c>
      <c r="N109" s="139" t="s">
        <v>43</v>
      </c>
      <c r="P109" s="140">
        <f t="shared" ref="P109:P115" si="21">O109*H109</f>
        <v>0</v>
      </c>
      <c r="Q109" s="140">
        <v>155</v>
      </c>
      <c r="R109" s="140">
        <f t="shared" ref="R109:R115" si="22">Q109*H109</f>
        <v>1550</v>
      </c>
      <c r="S109" s="140">
        <v>0</v>
      </c>
      <c r="T109" s="141">
        <f t="shared" ref="T109:T115" si="23">S109*H109</f>
        <v>0</v>
      </c>
      <c r="AR109" s="142" t="s">
        <v>252</v>
      </c>
      <c r="AT109" s="142" t="s">
        <v>148</v>
      </c>
      <c r="AU109" s="142" t="s">
        <v>80</v>
      </c>
      <c r="AY109" s="17" t="s">
        <v>145</v>
      </c>
      <c r="BE109" s="143">
        <f t="shared" ref="BE109:BE115" si="24">IF(N109="základní",J109,0)</f>
        <v>0</v>
      </c>
      <c r="BF109" s="143">
        <f t="shared" ref="BF109:BF115" si="25">IF(N109="snížená",J109,0)</f>
        <v>0</v>
      </c>
      <c r="BG109" s="143">
        <f t="shared" ref="BG109:BG115" si="26">IF(N109="zákl. přenesená",J109,0)</f>
        <v>0</v>
      </c>
      <c r="BH109" s="143">
        <f t="shared" ref="BH109:BH115" si="27">IF(N109="sníž. přenesená",J109,0)</f>
        <v>0</v>
      </c>
      <c r="BI109" s="143">
        <f t="shared" ref="BI109:BI115" si="28">IF(N109="nulová",J109,0)</f>
        <v>0</v>
      </c>
      <c r="BJ109" s="17" t="s">
        <v>80</v>
      </c>
      <c r="BK109" s="143">
        <f t="shared" ref="BK109:BK115" si="29">ROUND(I109*H109,2)</f>
        <v>0</v>
      </c>
      <c r="BL109" s="17" t="s">
        <v>252</v>
      </c>
      <c r="BM109" s="142" t="s">
        <v>380</v>
      </c>
    </row>
    <row r="110" spans="2:65" s="1" customFormat="1" ht="16.5" customHeight="1">
      <c r="B110" s="32"/>
      <c r="C110" s="131" t="s">
        <v>165</v>
      </c>
      <c r="D110" s="131" t="s">
        <v>148</v>
      </c>
      <c r="E110" s="132" t="s">
        <v>789</v>
      </c>
      <c r="F110" s="133" t="s">
        <v>790</v>
      </c>
      <c r="G110" s="134" t="s">
        <v>788</v>
      </c>
      <c r="H110" s="135">
        <v>1</v>
      </c>
      <c r="I110" s="136"/>
      <c r="J110" s="137">
        <f t="shared" si="20"/>
        <v>0</v>
      </c>
      <c r="K110" s="133" t="s">
        <v>19</v>
      </c>
      <c r="L110" s="32"/>
      <c r="M110" s="138" t="s">
        <v>19</v>
      </c>
      <c r="N110" s="139" t="s">
        <v>43</v>
      </c>
      <c r="P110" s="140">
        <f t="shared" si="21"/>
        <v>0</v>
      </c>
      <c r="Q110" s="140">
        <v>3.2000000000000001E-2</v>
      </c>
      <c r="R110" s="140">
        <f t="shared" si="22"/>
        <v>3.2000000000000001E-2</v>
      </c>
      <c r="S110" s="140">
        <v>0</v>
      </c>
      <c r="T110" s="141">
        <f t="shared" si="23"/>
        <v>0</v>
      </c>
      <c r="AR110" s="142" t="s">
        <v>252</v>
      </c>
      <c r="AT110" s="142" t="s">
        <v>148</v>
      </c>
      <c r="AU110" s="142" t="s">
        <v>80</v>
      </c>
      <c r="AY110" s="17" t="s">
        <v>145</v>
      </c>
      <c r="BE110" s="143">
        <f t="shared" si="24"/>
        <v>0</v>
      </c>
      <c r="BF110" s="143">
        <f t="shared" si="25"/>
        <v>0</v>
      </c>
      <c r="BG110" s="143">
        <f t="shared" si="26"/>
        <v>0</v>
      </c>
      <c r="BH110" s="143">
        <f t="shared" si="27"/>
        <v>0</v>
      </c>
      <c r="BI110" s="143">
        <f t="shared" si="28"/>
        <v>0</v>
      </c>
      <c r="BJ110" s="17" t="s">
        <v>80</v>
      </c>
      <c r="BK110" s="143">
        <f t="shared" si="29"/>
        <v>0</v>
      </c>
      <c r="BL110" s="17" t="s">
        <v>252</v>
      </c>
      <c r="BM110" s="142" t="s">
        <v>394</v>
      </c>
    </row>
    <row r="111" spans="2:65" s="1" customFormat="1" ht="16.5" customHeight="1">
      <c r="B111" s="32"/>
      <c r="C111" s="131" t="s">
        <v>7</v>
      </c>
      <c r="D111" s="131" t="s">
        <v>148</v>
      </c>
      <c r="E111" s="132" t="s">
        <v>791</v>
      </c>
      <c r="F111" s="133" t="s">
        <v>792</v>
      </c>
      <c r="G111" s="134" t="s">
        <v>788</v>
      </c>
      <c r="H111" s="135">
        <v>4</v>
      </c>
      <c r="I111" s="136"/>
      <c r="J111" s="137">
        <f t="shared" si="20"/>
        <v>0</v>
      </c>
      <c r="K111" s="133" t="s">
        <v>19</v>
      </c>
      <c r="L111" s="32"/>
      <c r="M111" s="138" t="s">
        <v>19</v>
      </c>
      <c r="N111" s="139" t="s">
        <v>43</v>
      </c>
      <c r="P111" s="140">
        <f t="shared" si="21"/>
        <v>0</v>
      </c>
      <c r="Q111" s="140">
        <v>2.4E-2</v>
      </c>
      <c r="R111" s="140">
        <f t="shared" si="22"/>
        <v>9.6000000000000002E-2</v>
      </c>
      <c r="S111" s="140">
        <v>0</v>
      </c>
      <c r="T111" s="141">
        <f t="shared" si="23"/>
        <v>0</v>
      </c>
      <c r="AR111" s="142" t="s">
        <v>252</v>
      </c>
      <c r="AT111" s="142" t="s">
        <v>148</v>
      </c>
      <c r="AU111" s="142" t="s">
        <v>80</v>
      </c>
      <c r="AY111" s="17" t="s">
        <v>145</v>
      </c>
      <c r="BE111" s="143">
        <f t="shared" si="24"/>
        <v>0</v>
      </c>
      <c r="BF111" s="143">
        <f t="shared" si="25"/>
        <v>0</v>
      </c>
      <c r="BG111" s="143">
        <f t="shared" si="26"/>
        <v>0</v>
      </c>
      <c r="BH111" s="143">
        <f t="shared" si="27"/>
        <v>0</v>
      </c>
      <c r="BI111" s="143">
        <f t="shared" si="28"/>
        <v>0</v>
      </c>
      <c r="BJ111" s="17" t="s">
        <v>80</v>
      </c>
      <c r="BK111" s="143">
        <f t="shared" si="29"/>
        <v>0</v>
      </c>
      <c r="BL111" s="17" t="s">
        <v>252</v>
      </c>
      <c r="BM111" s="142" t="s">
        <v>405</v>
      </c>
    </row>
    <row r="112" spans="2:65" s="1" customFormat="1" ht="16.5" customHeight="1">
      <c r="B112" s="32"/>
      <c r="C112" s="131" t="s">
        <v>283</v>
      </c>
      <c r="D112" s="131" t="s">
        <v>148</v>
      </c>
      <c r="E112" s="132" t="s">
        <v>793</v>
      </c>
      <c r="F112" s="133" t="s">
        <v>794</v>
      </c>
      <c r="G112" s="134" t="s">
        <v>788</v>
      </c>
      <c r="H112" s="135">
        <v>1</v>
      </c>
      <c r="I112" s="136"/>
      <c r="J112" s="137">
        <f t="shared" si="20"/>
        <v>0</v>
      </c>
      <c r="K112" s="133" t="s">
        <v>19</v>
      </c>
      <c r="L112" s="32"/>
      <c r="M112" s="138" t="s">
        <v>19</v>
      </c>
      <c r="N112" s="139" t="s">
        <v>43</v>
      </c>
      <c r="P112" s="140">
        <f t="shared" si="21"/>
        <v>0</v>
      </c>
      <c r="Q112" s="140">
        <v>2.1000000000000001E-2</v>
      </c>
      <c r="R112" s="140">
        <f t="shared" si="22"/>
        <v>2.1000000000000001E-2</v>
      </c>
      <c r="S112" s="140">
        <v>0</v>
      </c>
      <c r="T112" s="141">
        <f t="shared" si="23"/>
        <v>0</v>
      </c>
      <c r="AR112" s="142" t="s">
        <v>252</v>
      </c>
      <c r="AT112" s="142" t="s">
        <v>148</v>
      </c>
      <c r="AU112" s="142" t="s">
        <v>80</v>
      </c>
      <c r="AY112" s="17" t="s">
        <v>145</v>
      </c>
      <c r="BE112" s="143">
        <f t="shared" si="24"/>
        <v>0</v>
      </c>
      <c r="BF112" s="143">
        <f t="shared" si="25"/>
        <v>0</v>
      </c>
      <c r="BG112" s="143">
        <f t="shared" si="26"/>
        <v>0</v>
      </c>
      <c r="BH112" s="143">
        <f t="shared" si="27"/>
        <v>0</v>
      </c>
      <c r="BI112" s="143">
        <f t="shared" si="28"/>
        <v>0</v>
      </c>
      <c r="BJ112" s="17" t="s">
        <v>80</v>
      </c>
      <c r="BK112" s="143">
        <f t="shared" si="29"/>
        <v>0</v>
      </c>
      <c r="BL112" s="17" t="s">
        <v>252</v>
      </c>
      <c r="BM112" s="142" t="s">
        <v>416</v>
      </c>
    </row>
    <row r="113" spans="2:65" s="1" customFormat="1" ht="16.5" customHeight="1">
      <c r="B113" s="32"/>
      <c r="C113" s="131" t="s">
        <v>288</v>
      </c>
      <c r="D113" s="131" t="s">
        <v>148</v>
      </c>
      <c r="E113" s="132" t="s">
        <v>795</v>
      </c>
      <c r="F113" s="133" t="s">
        <v>796</v>
      </c>
      <c r="G113" s="134" t="s">
        <v>788</v>
      </c>
      <c r="H113" s="135">
        <v>4</v>
      </c>
      <c r="I113" s="136"/>
      <c r="J113" s="137">
        <f t="shared" si="20"/>
        <v>0</v>
      </c>
      <c r="K113" s="133" t="s">
        <v>19</v>
      </c>
      <c r="L113" s="32"/>
      <c r="M113" s="138" t="s">
        <v>19</v>
      </c>
      <c r="N113" s="139" t="s">
        <v>43</v>
      </c>
      <c r="P113" s="140">
        <f t="shared" si="21"/>
        <v>0</v>
      </c>
      <c r="Q113" s="140">
        <v>1.75E-3</v>
      </c>
      <c r="R113" s="140">
        <f t="shared" si="22"/>
        <v>7.0000000000000001E-3</v>
      </c>
      <c r="S113" s="140">
        <v>0</v>
      </c>
      <c r="T113" s="141">
        <f t="shared" si="23"/>
        <v>0</v>
      </c>
      <c r="AR113" s="142" t="s">
        <v>252</v>
      </c>
      <c r="AT113" s="142" t="s">
        <v>148</v>
      </c>
      <c r="AU113" s="142" t="s">
        <v>80</v>
      </c>
      <c r="AY113" s="17" t="s">
        <v>145</v>
      </c>
      <c r="BE113" s="143">
        <f t="shared" si="24"/>
        <v>0</v>
      </c>
      <c r="BF113" s="143">
        <f t="shared" si="25"/>
        <v>0</v>
      </c>
      <c r="BG113" s="143">
        <f t="shared" si="26"/>
        <v>0</v>
      </c>
      <c r="BH113" s="143">
        <f t="shared" si="27"/>
        <v>0</v>
      </c>
      <c r="BI113" s="143">
        <f t="shared" si="28"/>
        <v>0</v>
      </c>
      <c r="BJ113" s="17" t="s">
        <v>80</v>
      </c>
      <c r="BK113" s="143">
        <f t="shared" si="29"/>
        <v>0</v>
      </c>
      <c r="BL113" s="17" t="s">
        <v>252</v>
      </c>
      <c r="BM113" s="142" t="s">
        <v>424</v>
      </c>
    </row>
    <row r="114" spans="2:65" s="1" customFormat="1" ht="16.5" customHeight="1">
      <c r="B114" s="32"/>
      <c r="C114" s="131" t="s">
        <v>296</v>
      </c>
      <c r="D114" s="131" t="s">
        <v>148</v>
      </c>
      <c r="E114" s="132" t="s">
        <v>797</v>
      </c>
      <c r="F114" s="133" t="s">
        <v>798</v>
      </c>
      <c r="G114" s="134" t="s">
        <v>788</v>
      </c>
      <c r="H114" s="135">
        <v>2</v>
      </c>
      <c r="I114" s="136"/>
      <c r="J114" s="137">
        <f t="shared" si="20"/>
        <v>0</v>
      </c>
      <c r="K114" s="133" t="s">
        <v>19</v>
      </c>
      <c r="L114" s="32"/>
      <c r="M114" s="138" t="s">
        <v>19</v>
      </c>
      <c r="N114" s="139" t="s">
        <v>43</v>
      </c>
      <c r="P114" s="140">
        <f t="shared" si="21"/>
        <v>0</v>
      </c>
      <c r="Q114" s="140">
        <v>2E-3</v>
      </c>
      <c r="R114" s="140">
        <f t="shared" si="22"/>
        <v>4.0000000000000001E-3</v>
      </c>
      <c r="S114" s="140">
        <v>0</v>
      </c>
      <c r="T114" s="141">
        <f t="shared" si="23"/>
        <v>0</v>
      </c>
      <c r="AR114" s="142" t="s">
        <v>252</v>
      </c>
      <c r="AT114" s="142" t="s">
        <v>148</v>
      </c>
      <c r="AU114" s="142" t="s">
        <v>80</v>
      </c>
      <c r="AY114" s="17" t="s">
        <v>145</v>
      </c>
      <c r="BE114" s="143">
        <f t="shared" si="24"/>
        <v>0</v>
      </c>
      <c r="BF114" s="143">
        <f t="shared" si="25"/>
        <v>0</v>
      </c>
      <c r="BG114" s="143">
        <f t="shared" si="26"/>
        <v>0</v>
      </c>
      <c r="BH114" s="143">
        <f t="shared" si="27"/>
        <v>0</v>
      </c>
      <c r="BI114" s="143">
        <f t="shared" si="28"/>
        <v>0</v>
      </c>
      <c r="BJ114" s="17" t="s">
        <v>80</v>
      </c>
      <c r="BK114" s="143">
        <f t="shared" si="29"/>
        <v>0</v>
      </c>
      <c r="BL114" s="17" t="s">
        <v>252</v>
      </c>
      <c r="BM114" s="142" t="s">
        <v>432</v>
      </c>
    </row>
    <row r="115" spans="2:65" s="1" customFormat="1" ht="16.5" customHeight="1">
      <c r="B115" s="32"/>
      <c r="C115" s="131" t="s">
        <v>302</v>
      </c>
      <c r="D115" s="131" t="s">
        <v>148</v>
      </c>
      <c r="E115" s="132" t="s">
        <v>799</v>
      </c>
      <c r="F115" s="133" t="s">
        <v>800</v>
      </c>
      <c r="G115" s="134" t="s">
        <v>788</v>
      </c>
      <c r="H115" s="135">
        <v>4</v>
      </c>
      <c r="I115" s="136"/>
      <c r="J115" s="137">
        <f t="shared" si="20"/>
        <v>0</v>
      </c>
      <c r="K115" s="133" t="s">
        <v>19</v>
      </c>
      <c r="L115" s="32"/>
      <c r="M115" s="138" t="s">
        <v>19</v>
      </c>
      <c r="N115" s="139" t="s">
        <v>43</v>
      </c>
      <c r="P115" s="140">
        <f t="shared" si="21"/>
        <v>0</v>
      </c>
      <c r="Q115" s="140">
        <v>1.6250000000000001E-2</v>
      </c>
      <c r="R115" s="140">
        <f t="shared" si="22"/>
        <v>6.5000000000000002E-2</v>
      </c>
      <c r="S115" s="140">
        <v>0</v>
      </c>
      <c r="T115" s="141">
        <f t="shared" si="23"/>
        <v>0</v>
      </c>
      <c r="AR115" s="142" t="s">
        <v>252</v>
      </c>
      <c r="AT115" s="142" t="s">
        <v>148</v>
      </c>
      <c r="AU115" s="142" t="s">
        <v>80</v>
      </c>
      <c r="AY115" s="17" t="s">
        <v>145</v>
      </c>
      <c r="BE115" s="143">
        <f t="shared" si="24"/>
        <v>0</v>
      </c>
      <c r="BF115" s="143">
        <f t="shared" si="25"/>
        <v>0</v>
      </c>
      <c r="BG115" s="143">
        <f t="shared" si="26"/>
        <v>0</v>
      </c>
      <c r="BH115" s="143">
        <f t="shared" si="27"/>
        <v>0</v>
      </c>
      <c r="BI115" s="143">
        <f t="shared" si="28"/>
        <v>0</v>
      </c>
      <c r="BJ115" s="17" t="s">
        <v>80</v>
      </c>
      <c r="BK115" s="143">
        <f t="shared" si="29"/>
        <v>0</v>
      </c>
      <c r="BL115" s="17" t="s">
        <v>252</v>
      </c>
      <c r="BM115" s="142" t="s">
        <v>440</v>
      </c>
    </row>
    <row r="116" spans="2:65" s="11" customFormat="1" ht="25.9" customHeight="1">
      <c r="B116" s="119"/>
      <c r="D116" s="120" t="s">
        <v>71</v>
      </c>
      <c r="E116" s="121" t="s">
        <v>801</v>
      </c>
      <c r="F116" s="121" t="s">
        <v>802</v>
      </c>
      <c r="I116" s="122"/>
      <c r="J116" s="123">
        <f>BK116</f>
        <v>0</v>
      </c>
      <c r="L116" s="119"/>
      <c r="M116" s="124"/>
      <c r="P116" s="125">
        <f>P117</f>
        <v>0</v>
      </c>
      <c r="R116" s="125">
        <f>R117</f>
        <v>0</v>
      </c>
      <c r="T116" s="126">
        <f>T117</f>
        <v>0</v>
      </c>
      <c r="AR116" s="120" t="s">
        <v>80</v>
      </c>
      <c r="AT116" s="127" t="s">
        <v>71</v>
      </c>
      <c r="AU116" s="127" t="s">
        <v>72</v>
      </c>
      <c r="AY116" s="120" t="s">
        <v>145</v>
      </c>
      <c r="BK116" s="128">
        <f>BK117</f>
        <v>0</v>
      </c>
    </row>
    <row r="117" spans="2:65" s="1" customFormat="1" ht="16.5" customHeight="1">
      <c r="B117" s="32"/>
      <c r="C117" s="131" t="s">
        <v>308</v>
      </c>
      <c r="D117" s="131" t="s">
        <v>148</v>
      </c>
      <c r="E117" s="132" t="s">
        <v>803</v>
      </c>
      <c r="F117" s="133" t="s">
        <v>804</v>
      </c>
      <c r="G117" s="134" t="s">
        <v>805</v>
      </c>
      <c r="H117" s="135">
        <v>20</v>
      </c>
      <c r="I117" s="136"/>
      <c r="J117" s="137">
        <f>ROUND(I117*H117,2)</f>
        <v>0</v>
      </c>
      <c r="K117" s="133" t="s">
        <v>19</v>
      </c>
      <c r="L117" s="32"/>
      <c r="M117" s="138" t="s">
        <v>19</v>
      </c>
      <c r="N117" s="139" t="s">
        <v>43</v>
      </c>
      <c r="P117" s="140">
        <f>O117*H117</f>
        <v>0</v>
      </c>
      <c r="Q117" s="140">
        <v>0</v>
      </c>
      <c r="R117" s="140">
        <f>Q117*H117</f>
        <v>0</v>
      </c>
      <c r="S117" s="140">
        <v>0</v>
      </c>
      <c r="T117" s="141">
        <f>S117*H117</f>
        <v>0</v>
      </c>
      <c r="AR117" s="142" t="s">
        <v>153</v>
      </c>
      <c r="AT117" s="142" t="s">
        <v>148</v>
      </c>
      <c r="AU117" s="142" t="s">
        <v>80</v>
      </c>
      <c r="AY117" s="17" t="s">
        <v>145</v>
      </c>
      <c r="BE117" s="143">
        <f>IF(N117="základní",J117,0)</f>
        <v>0</v>
      </c>
      <c r="BF117" s="143">
        <f>IF(N117="snížená",J117,0)</f>
        <v>0</v>
      </c>
      <c r="BG117" s="143">
        <f>IF(N117="zákl. přenesená",J117,0)</f>
        <v>0</v>
      </c>
      <c r="BH117" s="143">
        <f>IF(N117="sníž. přenesená",J117,0)</f>
        <v>0</v>
      </c>
      <c r="BI117" s="143">
        <f>IF(N117="nulová",J117,0)</f>
        <v>0</v>
      </c>
      <c r="BJ117" s="17" t="s">
        <v>80</v>
      </c>
      <c r="BK117" s="143">
        <f>ROUND(I117*H117,2)</f>
        <v>0</v>
      </c>
      <c r="BL117" s="17" t="s">
        <v>153</v>
      </c>
      <c r="BM117" s="142" t="s">
        <v>452</v>
      </c>
    </row>
    <row r="118" spans="2:65" s="11" customFormat="1" ht="25.9" customHeight="1">
      <c r="B118" s="119"/>
      <c r="D118" s="120" t="s">
        <v>71</v>
      </c>
      <c r="E118" s="121" t="s">
        <v>806</v>
      </c>
      <c r="F118" s="121" t="s">
        <v>745</v>
      </c>
      <c r="I118" s="122"/>
      <c r="J118" s="123">
        <f>BK118</f>
        <v>0</v>
      </c>
      <c r="L118" s="119"/>
      <c r="M118" s="124"/>
      <c r="P118" s="125">
        <f>P119</f>
        <v>0</v>
      </c>
      <c r="R118" s="125">
        <f>R119</f>
        <v>0</v>
      </c>
      <c r="T118" s="126">
        <f>T119</f>
        <v>0</v>
      </c>
      <c r="AR118" s="120" t="s">
        <v>80</v>
      </c>
      <c r="AT118" s="127" t="s">
        <v>71</v>
      </c>
      <c r="AU118" s="127" t="s">
        <v>72</v>
      </c>
      <c r="AY118" s="120" t="s">
        <v>145</v>
      </c>
      <c r="BK118" s="128">
        <f>BK119</f>
        <v>0</v>
      </c>
    </row>
    <row r="119" spans="2:65" s="1" customFormat="1" ht="16.5" customHeight="1">
      <c r="B119" s="32"/>
      <c r="C119" s="131" t="s">
        <v>313</v>
      </c>
      <c r="D119" s="131" t="s">
        <v>148</v>
      </c>
      <c r="E119" s="132" t="s">
        <v>807</v>
      </c>
      <c r="F119" s="133" t="s">
        <v>808</v>
      </c>
      <c r="G119" s="134" t="s">
        <v>305</v>
      </c>
      <c r="H119" s="135">
        <v>1.607</v>
      </c>
      <c r="I119" s="136"/>
      <c r="J119" s="137">
        <f>ROUND(I119*H119,2)</f>
        <v>0</v>
      </c>
      <c r="K119" s="133" t="s">
        <v>19</v>
      </c>
      <c r="L119" s="32"/>
      <c r="M119" s="138" t="s">
        <v>19</v>
      </c>
      <c r="N119" s="139" t="s">
        <v>43</v>
      </c>
      <c r="P119" s="140">
        <f>O119*H119</f>
        <v>0</v>
      </c>
      <c r="Q119" s="140">
        <v>0</v>
      </c>
      <c r="R119" s="140">
        <f>Q119*H119</f>
        <v>0</v>
      </c>
      <c r="S119" s="140">
        <v>0</v>
      </c>
      <c r="T119" s="141">
        <f>S119*H119</f>
        <v>0</v>
      </c>
      <c r="AR119" s="142" t="s">
        <v>153</v>
      </c>
      <c r="AT119" s="142" t="s">
        <v>148</v>
      </c>
      <c r="AU119" s="142" t="s">
        <v>80</v>
      </c>
      <c r="AY119" s="17" t="s">
        <v>145</v>
      </c>
      <c r="BE119" s="143">
        <f>IF(N119="základní",J119,0)</f>
        <v>0</v>
      </c>
      <c r="BF119" s="143">
        <f>IF(N119="snížená",J119,0)</f>
        <v>0</v>
      </c>
      <c r="BG119" s="143">
        <f>IF(N119="zákl. přenesená",J119,0)</f>
        <v>0</v>
      </c>
      <c r="BH119" s="143">
        <f>IF(N119="sníž. přenesená",J119,0)</f>
        <v>0</v>
      </c>
      <c r="BI119" s="143">
        <f>IF(N119="nulová",J119,0)</f>
        <v>0</v>
      </c>
      <c r="BJ119" s="17" t="s">
        <v>80</v>
      </c>
      <c r="BK119" s="143">
        <f>ROUND(I119*H119,2)</f>
        <v>0</v>
      </c>
      <c r="BL119" s="17" t="s">
        <v>153</v>
      </c>
      <c r="BM119" s="142" t="s">
        <v>462</v>
      </c>
    </row>
    <row r="120" spans="2:65" s="11" customFormat="1" ht="25.9" customHeight="1">
      <c r="B120" s="119"/>
      <c r="D120" s="120" t="s">
        <v>71</v>
      </c>
      <c r="E120" s="121" t="s">
        <v>809</v>
      </c>
      <c r="F120" s="121" t="s">
        <v>759</v>
      </c>
      <c r="I120" s="122"/>
      <c r="J120" s="123">
        <f>BK120</f>
        <v>0</v>
      </c>
      <c r="L120" s="119"/>
      <c r="M120" s="124"/>
      <c r="P120" s="125">
        <f>P121</f>
        <v>0</v>
      </c>
      <c r="R120" s="125">
        <f>R121</f>
        <v>0</v>
      </c>
      <c r="T120" s="126">
        <f>T121</f>
        <v>0</v>
      </c>
      <c r="AR120" s="120" t="s">
        <v>80</v>
      </c>
      <c r="AT120" s="127" t="s">
        <v>71</v>
      </c>
      <c r="AU120" s="127" t="s">
        <v>72</v>
      </c>
      <c r="AY120" s="120" t="s">
        <v>145</v>
      </c>
      <c r="BK120" s="128">
        <f>BK121</f>
        <v>0</v>
      </c>
    </row>
    <row r="121" spans="2:65" s="1" customFormat="1" ht="16.5" customHeight="1">
      <c r="B121" s="32"/>
      <c r="C121" s="131" t="s">
        <v>319</v>
      </c>
      <c r="D121" s="131" t="s">
        <v>148</v>
      </c>
      <c r="E121" s="132" t="s">
        <v>810</v>
      </c>
      <c r="F121" s="133" t="s">
        <v>811</v>
      </c>
      <c r="G121" s="134" t="s">
        <v>305</v>
      </c>
      <c r="H121" s="135">
        <v>3.5030000000000001</v>
      </c>
      <c r="I121" s="136"/>
      <c r="J121" s="137">
        <f>ROUND(I121*H121,2)</f>
        <v>0</v>
      </c>
      <c r="K121" s="133" t="s">
        <v>19</v>
      </c>
      <c r="L121" s="32"/>
      <c r="M121" s="138" t="s">
        <v>19</v>
      </c>
      <c r="N121" s="139" t="s">
        <v>43</v>
      </c>
      <c r="P121" s="140">
        <f>O121*H121</f>
        <v>0</v>
      </c>
      <c r="Q121" s="140">
        <v>0</v>
      </c>
      <c r="R121" s="140">
        <f>Q121*H121</f>
        <v>0</v>
      </c>
      <c r="S121" s="140">
        <v>0</v>
      </c>
      <c r="T121" s="141">
        <f>S121*H121</f>
        <v>0</v>
      </c>
      <c r="AR121" s="142" t="s">
        <v>153</v>
      </c>
      <c r="AT121" s="142" t="s">
        <v>148</v>
      </c>
      <c r="AU121" s="142" t="s">
        <v>80</v>
      </c>
      <c r="AY121" s="17" t="s">
        <v>145</v>
      </c>
      <c r="BE121" s="143">
        <f>IF(N121="základní",J121,0)</f>
        <v>0</v>
      </c>
      <c r="BF121" s="143">
        <f>IF(N121="snížená",J121,0)</f>
        <v>0</v>
      </c>
      <c r="BG121" s="143">
        <f>IF(N121="zákl. přenesená",J121,0)</f>
        <v>0</v>
      </c>
      <c r="BH121" s="143">
        <f>IF(N121="sníž. přenesená",J121,0)</f>
        <v>0</v>
      </c>
      <c r="BI121" s="143">
        <f>IF(N121="nulová",J121,0)</f>
        <v>0</v>
      </c>
      <c r="BJ121" s="17" t="s">
        <v>80</v>
      </c>
      <c r="BK121" s="143">
        <f>ROUND(I121*H121,2)</f>
        <v>0</v>
      </c>
      <c r="BL121" s="17" t="s">
        <v>153</v>
      </c>
      <c r="BM121" s="142" t="s">
        <v>472</v>
      </c>
    </row>
    <row r="122" spans="2:65" s="11" customFormat="1" ht="25.9" customHeight="1">
      <c r="B122" s="119"/>
      <c r="D122" s="120" t="s">
        <v>71</v>
      </c>
      <c r="E122" s="121" t="s">
        <v>812</v>
      </c>
      <c r="F122" s="121" t="s">
        <v>785</v>
      </c>
      <c r="I122" s="122"/>
      <c r="J122" s="123">
        <f>BK122</f>
        <v>0</v>
      </c>
      <c r="L122" s="119"/>
      <c r="M122" s="124"/>
      <c r="P122" s="125">
        <f>P123</f>
        <v>0</v>
      </c>
      <c r="R122" s="125">
        <f>R123</f>
        <v>0</v>
      </c>
      <c r="T122" s="126">
        <f>T123</f>
        <v>0</v>
      </c>
      <c r="AR122" s="120" t="s">
        <v>80</v>
      </c>
      <c r="AT122" s="127" t="s">
        <v>71</v>
      </c>
      <c r="AU122" s="127" t="s">
        <v>72</v>
      </c>
      <c r="AY122" s="120" t="s">
        <v>145</v>
      </c>
      <c r="BK122" s="128">
        <f>BK123</f>
        <v>0</v>
      </c>
    </row>
    <row r="123" spans="2:65" s="1" customFormat="1" ht="16.5" customHeight="1">
      <c r="B123" s="32"/>
      <c r="C123" s="131" t="s">
        <v>325</v>
      </c>
      <c r="D123" s="131" t="s">
        <v>148</v>
      </c>
      <c r="E123" s="132" t="s">
        <v>813</v>
      </c>
      <c r="F123" s="133" t="s">
        <v>814</v>
      </c>
      <c r="G123" s="134" t="s">
        <v>305</v>
      </c>
      <c r="H123" s="135">
        <v>0.71499999999999997</v>
      </c>
      <c r="I123" s="136"/>
      <c r="J123" s="137">
        <f>ROUND(I123*H123,2)</f>
        <v>0</v>
      </c>
      <c r="K123" s="133" t="s">
        <v>19</v>
      </c>
      <c r="L123" s="32"/>
      <c r="M123" s="138" t="s">
        <v>19</v>
      </c>
      <c r="N123" s="139" t="s">
        <v>43</v>
      </c>
      <c r="P123" s="140">
        <f>O123*H123</f>
        <v>0</v>
      </c>
      <c r="Q123" s="140">
        <v>0</v>
      </c>
      <c r="R123" s="140">
        <f>Q123*H123</f>
        <v>0</v>
      </c>
      <c r="S123" s="140">
        <v>0</v>
      </c>
      <c r="T123" s="141">
        <f>S123*H123</f>
        <v>0</v>
      </c>
      <c r="AR123" s="142" t="s">
        <v>153</v>
      </c>
      <c r="AT123" s="142" t="s">
        <v>148</v>
      </c>
      <c r="AU123" s="142" t="s">
        <v>80</v>
      </c>
      <c r="AY123" s="17" t="s">
        <v>145</v>
      </c>
      <c r="BE123" s="143">
        <f>IF(N123="základní",J123,0)</f>
        <v>0</v>
      </c>
      <c r="BF123" s="143">
        <f>IF(N123="snížená",J123,0)</f>
        <v>0</v>
      </c>
      <c r="BG123" s="143">
        <f>IF(N123="zákl. přenesená",J123,0)</f>
        <v>0</v>
      </c>
      <c r="BH123" s="143">
        <f>IF(N123="sníž. přenesená",J123,0)</f>
        <v>0</v>
      </c>
      <c r="BI123" s="143">
        <f>IF(N123="nulová",J123,0)</f>
        <v>0</v>
      </c>
      <c r="BJ123" s="17" t="s">
        <v>80</v>
      </c>
      <c r="BK123" s="143">
        <f>ROUND(I123*H123,2)</f>
        <v>0</v>
      </c>
      <c r="BL123" s="17" t="s">
        <v>153</v>
      </c>
      <c r="BM123" s="142" t="s">
        <v>482</v>
      </c>
    </row>
    <row r="124" spans="2:65" s="11" customFormat="1" ht="25.9" customHeight="1">
      <c r="B124" s="119"/>
      <c r="D124" s="120" t="s">
        <v>71</v>
      </c>
      <c r="E124" s="121" t="s">
        <v>815</v>
      </c>
      <c r="F124" s="121" t="s">
        <v>816</v>
      </c>
      <c r="I124" s="122"/>
      <c r="J124" s="123">
        <f>BK124</f>
        <v>0</v>
      </c>
      <c r="L124" s="119"/>
      <c r="M124" s="124"/>
      <c r="P124" s="125">
        <f>SUM(P125:P128)</f>
        <v>0</v>
      </c>
      <c r="R124" s="125">
        <f>SUM(R125:R128)</f>
        <v>0</v>
      </c>
      <c r="T124" s="126">
        <f>SUM(T125:T128)</f>
        <v>0</v>
      </c>
      <c r="AR124" s="120" t="s">
        <v>80</v>
      </c>
      <c r="AT124" s="127" t="s">
        <v>71</v>
      </c>
      <c r="AU124" s="127" t="s">
        <v>72</v>
      </c>
      <c r="AY124" s="120" t="s">
        <v>145</v>
      </c>
      <c r="BK124" s="128">
        <f>SUM(BK125:BK128)</f>
        <v>0</v>
      </c>
    </row>
    <row r="125" spans="2:65" s="1" customFormat="1" ht="16.5" customHeight="1">
      <c r="B125" s="32"/>
      <c r="C125" s="131" t="s">
        <v>331</v>
      </c>
      <c r="D125" s="131" t="s">
        <v>148</v>
      </c>
      <c r="E125" s="132" t="s">
        <v>817</v>
      </c>
      <c r="F125" s="133" t="s">
        <v>818</v>
      </c>
      <c r="G125" s="134" t="s">
        <v>305</v>
      </c>
      <c r="H125" s="135">
        <v>2</v>
      </c>
      <c r="I125" s="136"/>
      <c r="J125" s="137">
        <f>ROUND(I125*H125,2)</f>
        <v>0</v>
      </c>
      <c r="K125" s="133" t="s">
        <v>19</v>
      </c>
      <c r="L125" s="32"/>
      <c r="M125" s="138" t="s">
        <v>19</v>
      </c>
      <c r="N125" s="139" t="s">
        <v>43</v>
      </c>
      <c r="P125" s="140">
        <f>O125*H125</f>
        <v>0</v>
      </c>
      <c r="Q125" s="140">
        <v>0</v>
      </c>
      <c r="R125" s="140">
        <f>Q125*H125</f>
        <v>0</v>
      </c>
      <c r="S125" s="140">
        <v>0</v>
      </c>
      <c r="T125" s="141">
        <f>S125*H125</f>
        <v>0</v>
      </c>
      <c r="AR125" s="142" t="s">
        <v>153</v>
      </c>
      <c r="AT125" s="142" t="s">
        <v>148</v>
      </c>
      <c r="AU125" s="142" t="s">
        <v>80</v>
      </c>
      <c r="AY125" s="17" t="s">
        <v>145</v>
      </c>
      <c r="BE125" s="143">
        <f>IF(N125="základní",J125,0)</f>
        <v>0</v>
      </c>
      <c r="BF125" s="143">
        <f>IF(N125="snížená",J125,0)</f>
        <v>0</v>
      </c>
      <c r="BG125" s="143">
        <f>IF(N125="zákl. přenesená",J125,0)</f>
        <v>0</v>
      </c>
      <c r="BH125" s="143">
        <f>IF(N125="sníž. přenesená",J125,0)</f>
        <v>0</v>
      </c>
      <c r="BI125" s="143">
        <f>IF(N125="nulová",J125,0)</f>
        <v>0</v>
      </c>
      <c r="BJ125" s="17" t="s">
        <v>80</v>
      </c>
      <c r="BK125" s="143">
        <f>ROUND(I125*H125,2)</f>
        <v>0</v>
      </c>
      <c r="BL125" s="17" t="s">
        <v>153</v>
      </c>
      <c r="BM125" s="142" t="s">
        <v>493</v>
      </c>
    </row>
    <row r="126" spans="2:65" s="1" customFormat="1" ht="16.5" customHeight="1">
      <c r="B126" s="32"/>
      <c r="C126" s="131" t="s">
        <v>336</v>
      </c>
      <c r="D126" s="131" t="s">
        <v>148</v>
      </c>
      <c r="E126" s="132" t="s">
        <v>819</v>
      </c>
      <c r="F126" s="133" t="s">
        <v>820</v>
      </c>
      <c r="G126" s="134" t="s">
        <v>305</v>
      </c>
      <c r="H126" s="135">
        <v>2</v>
      </c>
      <c r="I126" s="136"/>
      <c r="J126" s="137">
        <f>ROUND(I126*H126,2)</f>
        <v>0</v>
      </c>
      <c r="K126" s="133" t="s">
        <v>19</v>
      </c>
      <c r="L126" s="32"/>
      <c r="M126" s="138" t="s">
        <v>19</v>
      </c>
      <c r="N126" s="139" t="s">
        <v>43</v>
      </c>
      <c r="P126" s="140">
        <f>O126*H126</f>
        <v>0</v>
      </c>
      <c r="Q126" s="140">
        <v>0</v>
      </c>
      <c r="R126" s="140">
        <f>Q126*H126</f>
        <v>0</v>
      </c>
      <c r="S126" s="140">
        <v>0</v>
      </c>
      <c r="T126" s="141">
        <f>S126*H126</f>
        <v>0</v>
      </c>
      <c r="AR126" s="142" t="s">
        <v>153</v>
      </c>
      <c r="AT126" s="142" t="s">
        <v>148</v>
      </c>
      <c r="AU126" s="142" t="s">
        <v>80</v>
      </c>
      <c r="AY126" s="17" t="s">
        <v>145</v>
      </c>
      <c r="BE126" s="143">
        <f>IF(N126="základní",J126,0)</f>
        <v>0</v>
      </c>
      <c r="BF126" s="143">
        <f>IF(N126="snížená",J126,0)</f>
        <v>0</v>
      </c>
      <c r="BG126" s="143">
        <f>IF(N126="zákl. přenesená",J126,0)</f>
        <v>0</v>
      </c>
      <c r="BH126" s="143">
        <f>IF(N126="sníž. přenesená",J126,0)</f>
        <v>0</v>
      </c>
      <c r="BI126" s="143">
        <f>IF(N126="nulová",J126,0)</f>
        <v>0</v>
      </c>
      <c r="BJ126" s="17" t="s">
        <v>80</v>
      </c>
      <c r="BK126" s="143">
        <f>ROUND(I126*H126,2)</f>
        <v>0</v>
      </c>
      <c r="BL126" s="17" t="s">
        <v>153</v>
      </c>
      <c r="BM126" s="142" t="s">
        <v>505</v>
      </c>
    </row>
    <row r="127" spans="2:65" s="1" customFormat="1" ht="16.5" customHeight="1">
      <c r="B127" s="32"/>
      <c r="C127" s="131" t="s">
        <v>343</v>
      </c>
      <c r="D127" s="131" t="s">
        <v>148</v>
      </c>
      <c r="E127" s="132" t="s">
        <v>821</v>
      </c>
      <c r="F127" s="133" t="s">
        <v>822</v>
      </c>
      <c r="G127" s="134" t="s">
        <v>305</v>
      </c>
      <c r="H127" s="135">
        <v>2</v>
      </c>
      <c r="I127" s="136"/>
      <c r="J127" s="137">
        <f>ROUND(I127*H127,2)</f>
        <v>0</v>
      </c>
      <c r="K127" s="133" t="s">
        <v>19</v>
      </c>
      <c r="L127" s="32"/>
      <c r="M127" s="138" t="s">
        <v>19</v>
      </c>
      <c r="N127" s="139" t="s">
        <v>43</v>
      </c>
      <c r="P127" s="140">
        <f>O127*H127</f>
        <v>0</v>
      </c>
      <c r="Q127" s="140">
        <v>0</v>
      </c>
      <c r="R127" s="140">
        <f>Q127*H127</f>
        <v>0</v>
      </c>
      <c r="S127" s="140">
        <v>0</v>
      </c>
      <c r="T127" s="141">
        <f>S127*H127</f>
        <v>0</v>
      </c>
      <c r="AR127" s="142" t="s">
        <v>153</v>
      </c>
      <c r="AT127" s="142" t="s">
        <v>148</v>
      </c>
      <c r="AU127" s="142" t="s">
        <v>80</v>
      </c>
      <c r="AY127" s="17" t="s">
        <v>145</v>
      </c>
      <c r="BE127" s="143">
        <f>IF(N127="základní",J127,0)</f>
        <v>0</v>
      </c>
      <c r="BF127" s="143">
        <f>IF(N127="snížená",J127,0)</f>
        <v>0</v>
      </c>
      <c r="BG127" s="143">
        <f>IF(N127="zákl. přenesená",J127,0)</f>
        <v>0</v>
      </c>
      <c r="BH127" s="143">
        <f>IF(N127="sníž. přenesená",J127,0)</f>
        <v>0</v>
      </c>
      <c r="BI127" s="143">
        <f>IF(N127="nulová",J127,0)</f>
        <v>0</v>
      </c>
      <c r="BJ127" s="17" t="s">
        <v>80</v>
      </c>
      <c r="BK127" s="143">
        <f>ROUND(I127*H127,2)</f>
        <v>0</v>
      </c>
      <c r="BL127" s="17" t="s">
        <v>153</v>
      </c>
      <c r="BM127" s="142" t="s">
        <v>515</v>
      </c>
    </row>
    <row r="128" spans="2:65" s="1" customFormat="1" ht="16.5" customHeight="1">
      <c r="B128" s="32"/>
      <c r="C128" s="131" t="s">
        <v>352</v>
      </c>
      <c r="D128" s="131" t="s">
        <v>148</v>
      </c>
      <c r="E128" s="132" t="s">
        <v>823</v>
      </c>
      <c r="F128" s="133" t="s">
        <v>824</v>
      </c>
      <c r="G128" s="134" t="s">
        <v>305</v>
      </c>
      <c r="H128" s="135">
        <v>2</v>
      </c>
      <c r="I128" s="136"/>
      <c r="J128" s="137">
        <f>ROUND(I128*H128,2)</f>
        <v>0</v>
      </c>
      <c r="K128" s="133" t="s">
        <v>19</v>
      </c>
      <c r="L128" s="32"/>
      <c r="M128" s="182" t="s">
        <v>19</v>
      </c>
      <c r="N128" s="183" t="s">
        <v>43</v>
      </c>
      <c r="O128" s="184"/>
      <c r="P128" s="185">
        <f>O128*H128</f>
        <v>0</v>
      </c>
      <c r="Q128" s="185">
        <v>0</v>
      </c>
      <c r="R128" s="185">
        <f>Q128*H128</f>
        <v>0</v>
      </c>
      <c r="S128" s="185">
        <v>0</v>
      </c>
      <c r="T128" s="186">
        <f>S128*H128</f>
        <v>0</v>
      </c>
      <c r="AR128" s="142" t="s">
        <v>153</v>
      </c>
      <c r="AT128" s="142" t="s">
        <v>148</v>
      </c>
      <c r="AU128" s="142" t="s">
        <v>80</v>
      </c>
      <c r="AY128" s="17" t="s">
        <v>145</v>
      </c>
      <c r="BE128" s="143">
        <f>IF(N128="základní",J128,0)</f>
        <v>0</v>
      </c>
      <c r="BF128" s="143">
        <f>IF(N128="snížená",J128,0)</f>
        <v>0</v>
      </c>
      <c r="BG128" s="143">
        <f>IF(N128="zákl. přenesená",J128,0)</f>
        <v>0</v>
      </c>
      <c r="BH128" s="143">
        <f>IF(N128="sníž. přenesená",J128,0)</f>
        <v>0</v>
      </c>
      <c r="BI128" s="143">
        <f>IF(N128="nulová",J128,0)</f>
        <v>0</v>
      </c>
      <c r="BJ128" s="17" t="s">
        <v>80</v>
      </c>
      <c r="BK128" s="143">
        <f>ROUND(I128*H128,2)</f>
        <v>0</v>
      </c>
      <c r="BL128" s="17" t="s">
        <v>153</v>
      </c>
      <c r="BM128" s="142" t="s">
        <v>526</v>
      </c>
    </row>
    <row r="129" spans="2:12" s="1" customFormat="1" ht="6.95" customHeight="1">
      <c r="B129" s="41"/>
      <c r="C129" s="42"/>
      <c r="D129" s="42"/>
      <c r="E129" s="42"/>
      <c r="F129" s="42"/>
      <c r="G129" s="42"/>
      <c r="H129" s="42"/>
      <c r="I129" s="42"/>
      <c r="J129" s="42"/>
      <c r="K129" s="42"/>
      <c r="L129" s="32"/>
    </row>
  </sheetData>
  <sheetProtection algorithmName="SHA-512" hashValue="BkOP+gAZGUFR/8e7ndmmxPb6tGBFkm1Q9HxvgUSYF1TTQyx1WKC+OSDQiEPUGu8Pb6Cd+uSVhz/5e7sBlYtQkQ==" saltValue="9gK3GmYZV12kVO+PHBJH7cvGBvlWMmUamvzFVx8pDYKwmY3w/+hmbh71z8Zvguzl3+ZtSwVUVsSX/o+eXMP2hg==" spinCount="100000" sheet="1" objects="1" scenarios="1" formatColumns="0" formatRows="0" autoFilter="0"/>
  <autoFilter ref="C86:K128" xr:uid="{00000000-0009-0000-0000-000003000000}"/>
  <mergeCells count="9">
    <mergeCell ref="E50:H50"/>
    <mergeCell ref="E77:H77"/>
    <mergeCell ref="E79:H7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104"/>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9"/>
      <c r="M2" s="289"/>
      <c r="N2" s="289"/>
      <c r="O2" s="289"/>
      <c r="P2" s="289"/>
      <c r="Q2" s="289"/>
      <c r="R2" s="289"/>
      <c r="S2" s="289"/>
      <c r="T2" s="289"/>
      <c r="U2" s="289"/>
      <c r="V2" s="289"/>
      <c r="AT2" s="17" t="s">
        <v>91</v>
      </c>
    </row>
    <row r="3" spans="2:46" ht="6.95" customHeight="1">
      <c r="B3" s="18"/>
      <c r="C3" s="19"/>
      <c r="D3" s="19"/>
      <c r="E3" s="19"/>
      <c r="F3" s="19"/>
      <c r="G3" s="19"/>
      <c r="H3" s="19"/>
      <c r="I3" s="19"/>
      <c r="J3" s="19"/>
      <c r="K3" s="19"/>
      <c r="L3" s="20"/>
      <c r="AT3" s="17" t="s">
        <v>82</v>
      </c>
    </row>
    <row r="4" spans="2:46" ht="24.95" customHeight="1">
      <c r="B4" s="20"/>
      <c r="D4" s="21" t="s">
        <v>111</v>
      </c>
      <c r="L4" s="20"/>
      <c r="M4" s="90" t="s">
        <v>10</v>
      </c>
      <c r="AT4" s="17" t="s">
        <v>4</v>
      </c>
    </row>
    <row r="5" spans="2:46" ht="6.95" customHeight="1">
      <c r="B5" s="20"/>
      <c r="L5" s="20"/>
    </row>
    <row r="6" spans="2:46" ht="12" customHeight="1">
      <c r="B6" s="20"/>
      <c r="D6" s="27" t="s">
        <v>16</v>
      </c>
      <c r="L6" s="20"/>
    </row>
    <row r="7" spans="2:46" ht="16.5" customHeight="1">
      <c r="B7" s="20"/>
      <c r="E7" s="318" t="str">
        <f>'Rekapitulace stavby'!K6</f>
        <v>Menza pro studenty a zaměstnance v budově MFF UK - Malostranské náměstí</v>
      </c>
      <c r="F7" s="319"/>
      <c r="G7" s="319"/>
      <c r="H7" s="319"/>
      <c r="L7" s="20"/>
    </row>
    <row r="8" spans="2:46" s="1" customFormat="1" ht="12" customHeight="1">
      <c r="B8" s="32"/>
      <c r="D8" s="27" t="s">
        <v>112</v>
      </c>
      <c r="L8" s="32"/>
    </row>
    <row r="9" spans="2:46" s="1" customFormat="1" ht="16.5" customHeight="1">
      <c r="B9" s="32"/>
      <c r="E9" s="282" t="s">
        <v>825</v>
      </c>
      <c r="F9" s="320"/>
      <c r="G9" s="320"/>
      <c r="H9" s="320"/>
      <c r="L9" s="32"/>
    </row>
    <row r="10" spans="2:46" s="1" customFormat="1" ht="11.25">
      <c r="B10" s="32"/>
      <c r="L10" s="32"/>
    </row>
    <row r="11" spans="2:46" s="1" customFormat="1" ht="12" customHeight="1">
      <c r="B11" s="32"/>
      <c r="D11" s="27" t="s">
        <v>18</v>
      </c>
      <c r="F11" s="25" t="s">
        <v>19</v>
      </c>
      <c r="I11" s="27" t="s">
        <v>20</v>
      </c>
      <c r="J11" s="25" t="s">
        <v>19</v>
      </c>
      <c r="L11" s="32"/>
    </row>
    <row r="12" spans="2:46" s="1" customFormat="1" ht="12" customHeight="1">
      <c r="B12" s="32"/>
      <c r="D12" s="27" t="s">
        <v>21</v>
      </c>
      <c r="F12" s="25" t="s">
        <v>22</v>
      </c>
      <c r="I12" s="27" t="s">
        <v>23</v>
      </c>
      <c r="J12" s="49" t="str">
        <f>'Rekapitulace stavby'!AN8</f>
        <v>29. 4. 2024</v>
      </c>
      <c r="L12" s="32"/>
    </row>
    <row r="13" spans="2:46" s="1" customFormat="1" ht="10.9" customHeight="1">
      <c r="B13" s="32"/>
      <c r="L13" s="32"/>
    </row>
    <row r="14" spans="2:46" s="1" customFormat="1" ht="12" customHeight="1">
      <c r="B14" s="32"/>
      <c r="D14" s="27" t="s">
        <v>25</v>
      </c>
      <c r="I14" s="27" t="s">
        <v>26</v>
      </c>
      <c r="J14" s="25" t="s">
        <v>19</v>
      </c>
      <c r="L14" s="32"/>
    </row>
    <row r="15" spans="2:46" s="1" customFormat="1" ht="18" customHeight="1">
      <c r="B15" s="32"/>
      <c r="E15" s="25" t="s">
        <v>27</v>
      </c>
      <c r="I15" s="27" t="s">
        <v>28</v>
      </c>
      <c r="J15" s="25" t="s">
        <v>19</v>
      </c>
      <c r="L15" s="32"/>
    </row>
    <row r="16" spans="2:46" s="1" customFormat="1" ht="6.95" customHeight="1">
      <c r="B16" s="32"/>
      <c r="L16" s="32"/>
    </row>
    <row r="17" spans="2:12" s="1" customFormat="1" ht="12" customHeight="1">
      <c r="B17" s="32"/>
      <c r="D17" s="27" t="s">
        <v>29</v>
      </c>
      <c r="I17" s="27" t="s">
        <v>26</v>
      </c>
      <c r="J17" s="28" t="str">
        <f>'Rekapitulace stavby'!AN13</f>
        <v>Vyplň údaj</v>
      </c>
      <c r="L17" s="32"/>
    </row>
    <row r="18" spans="2:12" s="1" customFormat="1" ht="18" customHeight="1">
      <c r="B18" s="32"/>
      <c r="E18" s="321" t="str">
        <f>'Rekapitulace stavby'!E14</f>
        <v>Vyplň údaj</v>
      </c>
      <c r="F18" s="288"/>
      <c r="G18" s="288"/>
      <c r="H18" s="288"/>
      <c r="I18" s="27" t="s">
        <v>28</v>
      </c>
      <c r="J18" s="28" t="str">
        <f>'Rekapitulace stavby'!AN14</f>
        <v>Vyplň údaj</v>
      </c>
      <c r="L18" s="32"/>
    </row>
    <row r="19" spans="2:12" s="1" customFormat="1" ht="6.95" customHeight="1">
      <c r="B19" s="32"/>
      <c r="L19" s="32"/>
    </row>
    <row r="20" spans="2:12" s="1" customFormat="1" ht="12" customHeight="1">
      <c r="B20" s="32"/>
      <c r="D20" s="27" t="s">
        <v>31</v>
      </c>
      <c r="I20" s="27" t="s">
        <v>26</v>
      </c>
      <c r="J20" s="25" t="s">
        <v>19</v>
      </c>
      <c r="L20" s="32"/>
    </row>
    <row r="21" spans="2:12" s="1" customFormat="1" ht="18" customHeight="1">
      <c r="B21" s="32"/>
      <c r="E21" s="25" t="s">
        <v>32</v>
      </c>
      <c r="I21" s="27" t="s">
        <v>28</v>
      </c>
      <c r="J21" s="25" t="s">
        <v>19</v>
      </c>
      <c r="L21" s="32"/>
    </row>
    <row r="22" spans="2:12" s="1" customFormat="1" ht="6.95" customHeight="1">
      <c r="B22" s="32"/>
      <c r="L22" s="32"/>
    </row>
    <row r="23" spans="2:12" s="1" customFormat="1" ht="12" customHeight="1">
      <c r="B23" s="32"/>
      <c r="D23" s="27" t="s">
        <v>34</v>
      </c>
      <c r="I23" s="27" t="s">
        <v>26</v>
      </c>
      <c r="J23" s="25" t="s">
        <v>19</v>
      </c>
      <c r="L23" s="32"/>
    </row>
    <row r="24" spans="2:12" s="1" customFormat="1" ht="18" customHeight="1">
      <c r="B24" s="32"/>
      <c r="E24" s="25" t="s">
        <v>35</v>
      </c>
      <c r="I24" s="27" t="s">
        <v>28</v>
      </c>
      <c r="J24" s="25" t="s">
        <v>19</v>
      </c>
      <c r="L24" s="32"/>
    </row>
    <row r="25" spans="2:12" s="1" customFormat="1" ht="6.95" customHeight="1">
      <c r="B25" s="32"/>
      <c r="L25" s="32"/>
    </row>
    <row r="26" spans="2:12" s="1" customFormat="1" ht="12" customHeight="1">
      <c r="B26" s="32"/>
      <c r="D26" s="27" t="s">
        <v>36</v>
      </c>
      <c r="L26" s="32"/>
    </row>
    <row r="27" spans="2:12" s="7" customFormat="1" ht="16.5" customHeight="1">
      <c r="B27" s="91"/>
      <c r="E27" s="293" t="s">
        <v>19</v>
      </c>
      <c r="F27" s="293"/>
      <c r="G27" s="293"/>
      <c r="H27" s="293"/>
      <c r="L27" s="91"/>
    </row>
    <row r="28" spans="2:12" s="1" customFormat="1" ht="6.95" customHeight="1">
      <c r="B28" s="32"/>
      <c r="L28" s="32"/>
    </row>
    <row r="29" spans="2:12" s="1" customFormat="1" ht="6.95" customHeight="1">
      <c r="B29" s="32"/>
      <c r="D29" s="50"/>
      <c r="E29" s="50"/>
      <c r="F29" s="50"/>
      <c r="G29" s="50"/>
      <c r="H29" s="50"/>
      <c r="I29" s="50"/>
      <c r="J29" s="50"/>
      <c r="K29" s="50"/>
      <c r="L29" s="32"/>
    </row>
    <row r="30" spans="2:12" s="1" customFormat="1" ht="25.35" customHeight="1">
      <c r="B30" s="32"/>
      <c r="D30" s="92" t="s">
        <v>38</v>
      </c>
      <c r="J30" s="63">
        <f>ROUND(J82, 2)</f>
        <v>0</v>
      </c>
      <c r="L30" s="32"/>
    </row>
    <row r="31" spans="2:12" s="1" customFormat="1" ht="6.95" customHeight="1">
      <c r="B31" s="32"/>
      <c r="D31" s="50"/>
      <c r="E31" s="50"/>
      <c r="F31" s="50"/>
      <c r="G31" s="50"/>
      <c r="H31" s="50"/>
      <c r="I31" s="50"/>
      <c r="J31" s="50"/>
      <c r="K31" s="50"/>
      <c r="L31" s="32"/>
    </row>
    <row r="32" spans="2:12" s="1" customFormat="1" ht="14.45" customHeight="1">
      <c r="B32" s="32"/>
      <c r="F32" s="35" t="s">
        <v>40</v>
      </c>
      <c r="I32" s="35" t="s">
        <v>39</v>
      </c>
      <c r="J32" s="35" t="s">
        <v>41</v>
      </c>
      <c r="L32" s="32"/>
    </row>
    <row r="33" spans="2:12" s="1" customFormat="1" ht="14.45" customHeight="1">
      <c r="B33" s="32"/>
      <c r="D33" s="52" t="s">
        <v>42</v>
      </c>
      <c r="E33" s="27" t="s">
        <v>43</v>
      </c>
      <c r="F33" s="83">
        <f>ROUND((SUM(BE82:BE103)),  2)</f>
        <v>0</v>
      </c>
      <c r="I33" s="93">
        <v>0.21</v>
      </c>
      <c r="J33" s="83">
        <f>ROUND(((SUM(BE82:BE103))*I33),  2)</f>
        <v>0</v>
      </c>
      <c r="L33" s="32"/>
    </row>
    <row r="34" spans="2:12" s="1" customFormat="1" ht="14.45" customHeight="1">
      <c r="B34" s="32"/>
      <c r="E34" s="27" t="s">
        <v>44</v>
      </c>
      <c r="F34" s="83">
        <f>ROUND((SUM(BF82:BF103)),  2)</f>
        <v>0</v>
      </c>
      <c r="I34" s="93">
        <v>0.12</v>
      </c>
      <c r="J34" s="83">
        <f>ROUND(((SUM(BF82:BF103))*I34),  2)</f>
        <v>0</v>
      </c>
      <c r="L34" s="32"/>
    </row>
    <row r="35" spans="2:12" s="1" customFormat="1" ht="14.45" hidden="1" customHeight="1">
      <c r="B35" s="32"/>
      <c r="E35" s="27" t="s">
        <v>45</v>
      </c>
      <c r="F35" s="83">
        <f>ROUND((SUM(BG82:BG103)),  2)</f>
        <v>0</v>
      </c>
      <c r="I35" s="93">
        <v>0.21</v>
      </c>
      <c r="J35" s="83">
        <f>0</f>
        <v>0</v>
      </c>
      <c r="L35" s="32"/>
    </row>
    <row r="36" spans="2:12" s="1" customFormat="1" ht="14.45" hidden="1" customHeight="1">
      <c r="B36" s="32"/>
      <c r="E36" s="27" t="s">
        <v>46</v>
      </c>
      <c r="F36" s="83">
        <f>ROUND((SUM(BH82:BH103)),  2)</f>
        <v>0</v>
      </c>
      <c r="I36" s="93">
        <v>0.12</v>
      </c>
      <c r="J36" s="83">
        <f>0</f>
        <v>0</v>
      </c>
      <c r="L36" s="32"/>
    </row>
    <row r="37" spans="2:12" s="1" customFormat="1" ht="14.45" hidden="1" customHeight="1">
      <c r="B37" s="32"/>
      <c r="E37" s="27" t="s">
        <v>47</v>
      </c>
      <c r="F37" s="83">
        <f>ROUND((SUM(BI82:BI103)),  2)</f>
        <v>0</v>
      </c>
      <c r="I37" s="93">
        <v>0</v>
      </c>
      <c r="J37" s="83">
        <f>0</f>
        <v>0</v>
      </c>
      <c r="L37" s="32"/>
    </row>
    <row r="38" spans="2:12" s="1" customFormat="1" ht="6.95" customHeight="1">
      <c r="B38" s="32"/>
      <c r="L38" s="32"/>
    </row>
    <row r="39" spans="2:12" s="1" customFormat="1" ht="25.35" customHeight="1">
      <c r="B39" s="32"/>
      <c r="C39" s="94"/>
      <c r="D39" s="95" t="s">
        <v>48</v>
      </c>
      <c r="E39" s="54"/>
      <c r="F39" s="54"/>
      <c r="G39" s="96" t="s">
        <v>49</v>
      </c>
      <c r="H39" s="97" t="s">
        <v>50</v>
      </c>
      <c r="I39" s="54"/>
      <c r="J39" s="98">
        <f>SUM(J30:J37)</f>
        <v>0</v>
      </c>
      <c r="K39" s="99"/>
      <c r="L39" s="32"/>
    </row>
    <row r="40" spans="2:12" s="1" customFormat="1" ht="14.45" customHeight="1">
      <c r="B40" s="41"/>
      <c r="C40" s="42"/>
      <c r="D40" s="42"/>
      <c r="E40" s="42"/>
      <c r="F40" s="42"/>
      <c r="G40" s="42"/>
      <c r="H40" s="42"/>
      <c r="I40" s="42"/>
      <c r="J40" s="42"/>
      <c r="K40" s="42"/>
      <c r="L40" s="32"/>
    </row>
    <row r="44" spans="2:12" s="1" customFormat="1" ht="6.95" customHeight="1">
      <c r="B44" s="43"/>
      <c r="C44" s="44"/>
      <c r="D44" s="44"/>
      <c r="E44" s="44"/>
      <c r="F44" s="44"/>
      <c r="G44" s="44"/>
      <c r="H44" s="44"/>
      <c r="I44" s="44"/>
      <c r="J44" s="44"/>
      <c r="K44" s="44"/>
      <c r="L44" s="32"/>
    </row>
    <row r="45" spans="2:12" s="1" customFormat="1" ht="24.95" customHeight="1">
      <c r="B45" s="32"/>
      <c r="C45" s="21" t="s">
        <v>114</v>
      </c>
      <c r="L45" s="32"/>
    </row>
    <row r="46" spans="2:12" s="1" customFormat="1" ht="6.95" customHeight="1">
      <c r="B46" s="32"/>
      <c r="L46" s="32"/>
    </row>
    <row r="47" spans="2:12" s="1" customFormat="1" ht="12" customHeight="1">
      <c r="B47" s="32"/>
      <c r="C47" s="27" t="s">
        <v>16</v>
      </c>
      <c r="L47" s="32"/>
    </row>
    <row r="48" spans="2:12" s="1" customFormat="1" ht="16.5" customHeight="1">
      <c r="B48" s="32"/>
      <c r="E48" s="318" t="str">
        <f>E7</f>
        <v>Menza pro studenty a zaměstnance v budově MFF UK - Malostranské náměstí</v>
      </c>
      <c r="F48" s="319"/>
      <c r="G48" s="319"/>
      <c r="H48" s="319"/>
      <c r="L48" s="32"/>
    </row>
    <row r="49" spans="2:47" s="1" customFormat="1" ht="12" customHeight="1">
      <c r="B49" s="32"/>
      <c r="C49" s="27" t="s">
        <v>112</v>
      </c>
      <c r="L49" s="32"/>
    </row>
    <row r="50" spans="2:47" s="1" customFormat="1" ht="16.5" customHeight="1">
      <c r="B50" s="32"/>
      <c r="E50" s="282" t="str">
        <f>E9</f>
        <v>SO 04 - Vytápění</v>
      </c>
      <c r="F50" s="320"/>
      <c r="G50" s="320"/>
      <c r="H50" s="320"/>
      <c r="L50" s="32"/>
    </row>
    <row r="51" spans="2:47" s="1" customFormat="1" ht="6.95" customHeight="1">
      <c r="B51" s="32"/>
      <c r="L51" s="32"/>
    </row>
    <row r="52" spans="2:47" s="1" customFormat="1" ht="12" customHeight="1">
      <c r="B52" s="32"/>
      <c r="C52" s="27" t="s">
        <v>21</v>
      </c>
      <c r="F52" s="25" t="str">
        <f>F12</f>
        <v>Malostranské náměstí</v>
      </c>
      <c r="I52" s="27" t="s">
        <v>23</v>
      </c>
      <c r="J52" s="49" t="str">
        <f>IF(J12="","",J12)</f>
        <v>29. 4. 2024</v>
      </c>
      <c r="L52" s="32"/>
    </row>
    <row r="53" spans="2:47" s="1" customFormat="1" ht="6.95" customHeight="1">
      <c r="B53" s="32"/>
      <c r="L53" s="32"/>
    </row>
    <row r="54" spans="2:47" s="1" customFormat="1" ht="15.2" customHeight="1">
      <c r="B54" s="32"/>
      <c r="C54" s="27" t="s">
        <v>25</v>
      </c>
      <c r="F54" s="25" t="str">
        <f>E15</f>
        <v>Univerzita Karlova</v>
      </c>
      <c r="I54" s="27" t="s">
        <v>31</v>
      </c>
      <c r="J54" s="30" t="str">
        <f>E21</f>
        <v>ISONOE INVEST a.s.</v>
      </c>
      <c r="L54" s="32"/>
    </row>
    <row r="55" spans="2:47" s="1" customFormat="1" ht="15.2" customHeight="1">
      <c r="B55" s="32"/>
      <c r="C55" s="27" t="s">
        <v>29</v>
      </c>
      <c r="F55" s="25" t="str">
        <f>IF(E18="","",E18)</f>
        <v>Vyplň údaj</v>
      </c>
      <c r="I55" s="27" t="s">
        <v>34</v>
      </c>
      <c r="J55" s="30" t="str">
        <f>E24</f>
        <v>Jaroslav Kudláček</v>
      </c>
      <c r="L55" s="32"/>
    </row>
    <row r="56" spans="2:47" s="1" customFormat="1" ht="10.35" customHeight="1">
      <c r="B56" s="32"/>
      <c r="L56" s="32"/>
    </row>
    <row r="57" spans="2:47" s="1" customFormat="1" ht="29.25" customHeight="1">
      <c r="B57" s="32"/>
      <c r="C57" s="100" t="s">
        <v>115</v>
      </c>
      <c r="D57" s="94"/>
      <c r="E57" s="94"/>
      <c r="F57" s="94"/>
      <c r="G57" s="94"/>
      <c r="H57" s="94"/>
      <c r="I57" s="94"/>
      <c r="J57" s="101" t="s">
        <v>116</v>
      </c>
      <c r="K57" s="94"/>
      <c r="L57" s="32"/>
    </row>
    <row r="58" spans="2:47" s="1" customFormat="1" ht="10.35" customHeight="1">
      <c r="B58" s="32"/>
      <c r="L58" s="32"/>
    </row>
    <row r="59" spans="2:47" s="1" customFormat="1" ht="22.9" customHeight="1">
      <c r="B59" s="32"/>
      <c r="C59" s="102" t="s">
        <v>70</v>
      </c>
      <c r="J59" s="63">
        <f>J82</f>
        <v>0</v>
      </c>
      <c r="L59" s="32"/>
      <c r="AU59" s="17" t="s">
        <v>117</v>
      </c>
    </row>
    <row r="60" spans="2:47" s="8" customFormat="1" ht="24.95" customHeight="1">
      <c r="B60" s="103"/>
      <c r="D60" s="104" t="s">
        <v>123</v>
      </c>
      <c r="E60" s="105"/>
      <c r="F60" s="105"/>
      <c r="G60" s="105"/>
      <c r="H60" s="105"/>
      <c r="I60" s="105"/>
      <c r="J60" s="106">
        <f>J83</f>
        <v>0</v>
      </c>
      <c r="L60" s="103"/>
    </row>
    <row r="61" spans="2:47" s="9" customFormat="1" ht="19.899999999999999" customHeight="1">
      <c r="B61" s="107"/>
      <c r="D61" s="108" t="s">
        <v>826</v>
      </c>
      <c r="E61" s="109"/>
      <c r="F61" s="109"/>
      <c r="G61" s="109"/>
      <c r="H61" s="109"/>
      <c r="I61" s="109"/>
      <c r="J61" s="110">
        <f>J84</f>
        <v>0</v>
      </c>
      <c r="L61" s="107"/>
    </row>
    <row r="62" spans="2:47" s="8" customFormat="1" ht="24.95" customHeight="1">
      <c r="B62" s="103"/>
      <c r="D62" s="104" t="s">
        <v>827</v>
      </c>
      <c r="E62" s="105"/>
      <c r="F62" s="105"/>
      <c r="G62" s="105"/>
      <c r="H62" s="105"/>
      <c r="I62" s="105"/>
      <c r="J62" s="106">
        <f>J101</f>
        <v>0</v>
      </c>
      <c r="L62" s="103"/>
    </row>
    <row r="63" spans="2:47" s="1" customFormat="1" ht="21.75" customHeight="1">
      <c r="B63" s="32"/>
      <c r="L63" s="32"/>
    </row>
    <row r="64" spans="2:47" s="1" customFormat="1" ht="6.95" customHeight="1">
      <c r="B64" s="41"/>
      <c r="C64" s="42"/>
      <c r="D64" s="42"/>
      <c r="E64" s="42"/>
      <c r="F64" s="42"/>
      <c r="G64" s="42"/>
      <c r="H64" s="42"/>
      <c r="I64" s="42"/>
      <c r="J64" s="42"/>
      <c r="K64" s="42"/>
      <c r="L64" s="32"/>
    </row>
    <row r="68" spans="2:12" s="1" customFormat="1" ht="6.95" customHeight="1">
      <c r="B68" s="43"/>
      <c r="C68" s="44"/>
      <c r="D68" s="44"/>
      <c r="E68" s="44"/>
      <c r="F68" s="44"/>
      <c r="G68" s="44"/>
      <c r="H68" s="44"/>
      <c r="I68" s="44"/>
      <c r="J68" s="44"/>
      <c r="K68" s="44"/>
      <c r="L68" s="32"/>
    </row>
    <row r="69" spans="2:12" s="1" customFormat="1" ht="24.95" customHeight="1">
      <c r="B69" s="32"/>
      <c r="C69" s="21" t="s">
        <v>130</v>
      </c>
      <c r="L69" s="32"/>
    </row>
    <row r="70" spans="2:12" s="1" customFormat="1" ht="6.95" customHeight="1">
      <c r="B70" s="32"/>
      <c r="L70" s="32"/>
    </row>
    <row r="71" spans="2:12" s="1" customFormat="1" ht="12" customHeight="1">
      <c r="B71" s="32"/>
      <c r="C71" s="27" t="s">
        <v>16</v>
      </c>
      <c r="L71" s="32"/>
    </row>
    <row r="72" spans="2:12" s="1" customFormat="1" ht="16.5" customHeight="1">
      <c r="B72" s="32"/>
      <c r="E72" s="318" t="str">
        <f>E7</f>
        <v>Menza pro studenty a zaměstnance v budově MFF UK - Malostranské náměstí</v>
      </c>
      <c r="F72" s="319"/>
      <c r="G72" s="319"/>
      <c r="H72" s="319"/>
      <c r="L72" s="32"/>
    </row>
    <row r="73" spans="2:12" s="1" customFormat="1" ht="12" customHeight="1">
      <c r="B73" s="32"/>
      <c r="C73" s="27" t="s">
        <v>112</v>
      </c>
      <c r="L73" s="32"/>
    </row>
    <row r="74" spans="2:12" s="1" customFormat="1" ht="16.5" customHeight="1">
      <c r="B74" s="32"/>
      <c r="E74" s="282" t="str">
        <f>E9</f>
        <v>SO 04 - Vytápění</v>
      </c>
      <c r="F74" s="320"/>
      <c r="G74" s="320"/>
      <c r="H74" s="320"/>
      <c r="L74" s="32"/>
    </row>
    <row r="75" spans="2:12" s="1" customFormat="1" ht="6.95" customHeight="1">
      <c r="B75" s="32"/>
      <c r="L75" s="32"/>
    </row>
    <row r="76" spans="2:12" s="1" customFormat="1" ht="12" customHeight="1">
      <c r="B76" s="32"/>
      <c r="C76" s="27" t="s">
        <v>21</v>
      </c>
      <c r="F76" s="25" t="str">
        <f>F12</f>
        <v>Malostranské náměstí</v>
      </c>
      <c r="I76" s="27" t="s">
        <v>23</v>
      </c>
      <c r="J76" s="49" t="str">
        <f>IF(J12="","",J12)</f>
        <v>29. 4. 2024</v>
      </c>
      <c r="L76" s="32"/>
    </row>
    <row r="77" spans="2:12" s="1" customFormat="1" ht="6.95" customHeight="1">
      <c r="B77" s="32"/>
      <c r="L77" s="32"/>
    </row>
    <row r="78" spans="2:12" s="1" customFormat="1" ht="15.2" customHeight="1">
      <c r="B78" s="32"/>
      <c r="C78" s="27" t="s">
        <v>25</v>
      </c>
      <c r="F78" s="25" t="str">
        <f>E15</f>
        <v>Univerzita Karlova</v>
      </c>
      <c r="I78" s="27" t="s">
        <v>31</v>
      </c>
      <c r="J78" s="30" t="str">
        <f>E21</f>
        <v>ISONOE INVEST a.s.</v>
      </c>
      <c r="L78" s="32"/>
    </row>
    <row r="79" spans="2:12" s="1" customFormat="1" ht="15.2" customHeight="1">
      <c r="B79" s="32"/>
      <c r="C79" s="27" t="s">
        <v>29</v>
      </c>
      <c r="F79" s="25" t="str">
        <f>IF(E18="","",E18)</f>
        <v>Vyplň údaj</v>
      </c>
      <c r="I79" s="27" t="s">
        <v>34</v>
      </c>
      <c r="J79" s="30" t="str">
        <f>E24</f>
        <v>Jaroslav Kudláček</v>
      </c>
      <c r="L79" s="32"/>
    </row>
    <row r="80" spans="2:12" s="1" customFormat="1" ht="10.35" customHeight="1">
      <c r="B80" s="32"/>
      <c r="L80" s="32"/>
    </row>
    <row r="81" spans="2:65" s="10" customFormat="1" ht="29.25" customHeight="1">
      <c r="B81" s="111"/>
      <c r="C81" s="112" t="s">
        <v>131</v>
      </c>
      <c r="D81" s="113" t="s">
        <v>57</v>
      </c>
      <c r="E81" s="113" t="s">
        <v>53</v>
      </c>
      <c r="F81" s="113" t="s">
        <v>54</v>
      </c>
      <c r="G81" s="113" t="s">
        <v>132</v>
      </c>
      <c r="H81" s="113" t="s">
        <v>133</v>
      </c>
      <c r="I81" s="113" t="s">
        <v>134</v>
      </c>
      <c r="J81" s="113" t="s">
        <v>116</v>
      </c>
      <c r="K81" s="114" t="s">
        <v>135</v>
      </c>
      <c r="L81" s="111"/>
      <c r="M81" s="56" t="s">
        <v>19</v>
      </c>
      <c r="N81" s="57" t="s">
        <v>42</v>
      </c>
      <c r="O81" s="57" t="s">
        <v>136</v>
      </c>
      <c r="P81" s="57" t="s">
        <v>137</v>
      </c>
      <c r="Q81" s="57" t="s">
        <v>138</v>
      </c>
      <c r="R81" s="57" t="s">
        <v>139</v>
      </c>
      <c r="S81" s="57" t="s">
        <v>140</v>
      </c>
      <c r="T81" s="58" t="s">
        <v>141</v>
      </c>
    </row>
    <row r="82" spans="2:65" s="1" customFormat="1" ht="22.9" customHeight="1">
      <c r="B82" s="32"/>
      <c r="C82" s="61" t="s">
        <v>142</v>
      </c>
      <c r="J82" s="115">
        <f>BK82</f>
        <v>0</v>
      </c>
      <c r="L82" s="32"/>
      <c r="M82" s="59"/>
      <c r="N82" s="50"/>
      <c r="O82" s="50"/>
      <c r="P82" s="116">
        <f>P83+P101</f>
        <v>0</v>
      </c>
      <c r="Q82" s="50"/>
      <c r="R82" s="116">
        <f>R83+R101</f>
        <v>0.25550139999999999</v>
      </c>
      <c r="S82" s="50"/>
      <c r="T82" s="117">
        <f>T83+T101</f>
        <v>0.26444000000000001</v>
      </c>
      <c r="AT82" s="17" t="s">
        <v>71</v>
      </c>
      <c r="AU82" s="17" t="s">
        <v>117</v>
      </c>
      <c r="BK82" s="118">
        <f>BK83+BK101</f>
        <v>0</v>
      </c>
    </row>
    <row r="83" spans="2:65" s="11" customFormat="1" ht="25.9" customHeight="1">
      <c r="B83" s="119"/>
      <c r="D83" s="120" t="s">
        <v>71</v>
      </c>
      <c r="E83" s="121" t="s">
        <v>348</v>
      </c>
      <c r="F83" s="121" t="s">
        <v>349</v>
      </c>
      <c r="I83" s="122"/>
      <c r="J83" s="123">
        <f>BK83</f>
        <v>0</v>
      </c>
      <c r="L83" s="119"/>
      <c r="M83" s="124"/>
      <c r="P83" s="125">
        <f>P84</f>
        <v>0</v>
      </c>
      <c r="R83" s="125">
        <f>R84</f>
        <v>0.24830140000000001</v>
      </c>
      <c r="T83" s="126">
        <f>T84</f>
        <v>0.26444000000000001</v>
      </c>
      <c r="AR83" s="120" t="s">
        <v>82</v>
      </c>
      <c r="AT83" s="127" t="s">
        <v>71</v>
      </c>
      <c r="AU83" s="127" t="s">
        <v>72</v>
      </c>
      <c r="AY83" s="120" t="s">
        <v>145</v>
      </c>
      <c r="BK83" s="128">
        <f>BK84</f>
        <v>0</v>
      </c>
    </row>
    <row r="84" spans="2:65" s="11" customFormat="1" ht="22.9" customHeight="1">
      <c r="B84" s="119"/>
      <c r="D84" s="120" t="s">
        <v>71</v>
      </c>
      <c r="E84" s="129" t="s">
        <v>828</v>
      </c>
      <c r="F84" s="129" t="s">
        <v>829</v>
      </c>
      <c r="I84" s="122"/>
      <c r="J84" s="130">
        <f>BK84</f>
        <v>0</v>
      </c>
      <c r="L84" s="119"/>
      <c r="M84" s="124"/>
      <c r="P84" s="125">
        <f>SUM(P85:P100)</f>
        <v>0</v>
      </c>
      <c r="R84" s="125">
        <f>SUM(R85:R100)</f>
        <v>0.24830140000000001</v>
      </c>
      <c r="T84" s="126">
        <f>SUM(T85:T100)</f>
        <v>0.26444000000000001</v>
      </c>
      <c r="AR84" s="120" t="s">
        <v>82</v>
      </c>
      <c r="AT84" s="127" t="s">
        <v>71</v>
      </c>
      <c r="AU84" s="127" t="s">
        <v>80</v>
      </c>
      <c r="AY84" s="120" t="s">
        <v>145</v>
      </c>
      <c r="BK84" s="128">
        <f>SUM(BK85:BK100)</f>
        <v>0</v>
      </c>
    </row>
    <row r="85" spans="2:65" s="1" customFormat="1" ht="16.5" customHeight="1">
      <c r="B85" s="32"/>
      <c r="C85" s="131" t="s">
        <v>80</v>
      </c>
      <c r="D85" s="131" t="s">
        <v>148</v>
      </c>
      <c r="E85" s="132" t="s">
        <v>830</v>
      </c>
      <c r="F85" s="133" t="s">
        <v>831</v>
      </c>
      <c r="G85" s="134" t="s">
        <v>276</v>
      </c>
      <c r="H85" s="135">
        <v>4</v>
      </c>
      <c r="I85" s="136"/>
      <c r="J85" s="137">
        <f t="shared" ref="J85:J100" si="0">ROUND(I85*H85,2)</f>
        <v>0</v>
      </c>
      <c r="K85" s="133" t="s">
        <v>19</v>
      </c>
      <c r="L85" s="32"/>
      <c r="M85" s="138" t="s">
        <v>19</v>
      </c>
      <c r="N85" s="139" t="s">
        <v>43</v>
      </c>
      <c r="P85" s="140">
        <f t="shared" ref="P85:P100" si="1">O85*H85</f>
        <v>0</v>
      </c>
      <c r="Q85" s="140">
        <v>5.0000000000000002E-5</v>
      </c>
      <c r="R85" s="140">
        <f t="shared" ref="R85:R100" si="2">Q85*H85</f>
        <v>2.0000000000000001E-4</v>
      </c>
      <c r="S85" s="140">
        <v>1.235E-2</v>
      </c>
      <c r="T85" s="141">
        <f t="shared" ref="T85:T100" si="3">S85*H85</f>
        <v>4.9399999999999999E-2</v>
      </c>
      <c r="AR85" s="142" t="s">
        <v>252</v>
      </c>
      <c r="AT85" s="142" t="s">
        <v>148</v>
      </c>
      <c r="AU85" s="142" t="s">
        <v>82</v>
      </c>
      <c r="AY85" s="17" t="s">
        <v>145</v>
      </c>
      <c r="BE85" s="143">
        <f t="shared" ref="BE85:BE100" si="4">IF(N85="základní",J85,0)</f>
        <v>0</v>
      </c>
      <c r="BF85" s="143">
        <f t="shared" ref="BF85:BF100" si="5">IF(N85="snížená",J85,0)</f>
        <v>0</v>
      </c>
      <c r="BG85" s="143">
        <f t="shared" ref="BG85:BG100" si="6">IF(N85="zákl. přenesená",J85,0)</f>
        <v>0</v>
      </c>
      <c r="BH85" s="143">
        <f t="shared" ref="BH85:BH100" si="7">IF(N85="sníž. přenesená",J85,0)</f>
        <v>0</v>
      </c>
      <c r="BI85" s="143">
        <f t="shared" ref="BI85:BI100" si="8">IF(N85="nulová",J85,0)</f>
        <v>0</v>
      </c>
      <c r="BJ85" s="17" t="s">
        <v>80</v>
      </c>
      <c r="BK85" s="143">
        <f t="shared" ref="BK85:BK100" si="9">ROUND(I85*H85,2)</f>
        <v>0</v>
      </c>
      <c r="BL85" s="17" t="s">
        <v>252</v>
      </c>
      <c r="BM85" s="142" t="s">
        <v>832</v>
      </c>
    </row>
    <row r="86" spans="2:65" s="1" customFormat="1" ht="16.5" customHeight="1">
      <c r="B86" s="32"/>
      <c r="C86" s="131" t="s">
        <v>82</v>
      </c>
      <c r="D86" s="131" t="s">
        <v>148</v>
      </c>
      <c r="E86" s="132" t="s">
        <v>833</v>
      </c>
      <c r="F86" s="133" t="s">
        <v>834</v>
      </c>
      <c r="G86" s="134" t="s">
        <v>276</v>
      </c>
      <c r="H86" s="135">
        <v>3</v>
      </c>
      <c r="I86" s="136"/>
      <c r="J86" s="137">
        <f t="shared" si="0"/>
        <v>0</v>
      </c>
      <c r="K86" s="133" t="s">
        <v>19</v>
      </c>
      <c r="L86" s="32"/>
      <c r="M86" s="138" t="s">
        <v>19</v>
      </c>
      <c r="N86" s="139" t="s">
        <v>43</v>
      </c>
      <c r="P86" s="140">
        <f t="shared" si="1"/>
        <v>0</v>
      </c>
      <c r="Q86" s="140">
        <v>8.0000000000000007E-5</v>
      </c>
      <c r="R86" s="140">
        <f t="shared" si="2"/>
        <v>2.4000000000000003E-4</v>
      </c>
      <c r="S86" s="140">
        <v>2.4930000000000001E-2</v>
      </c>
      <c r="T86" s="141">
        <f t="shared" si="3"/>
        <v>7.4789999999999995E-2</v>
      </c>
      <c r="AR86" s="142" t="s">
        <v>252</v>
      </c>
      <c r="AT86" s="142" t="s">
        <v>148</v>
      </c>
      <c r="AU86" s="142" t="s">
        <v>82</v>
      </c>
      <c r="AY86" s="17" t="s">
        <v>145</v>
      </c>
      <c r="BE86" s="143">
        <f t="shared" si="4"/>
        <v>0</v>
      </c>
      <c r="BF86" s="143">
        <f t="shared" si="5"/>
        <v>0</v>
      </c>
      <c r="BG86" s="143">
        <f t="shared" si="6"/>
        <v>0</v>
      </c>
      <c r="BH86" s="143">
        <f t="shared" si="7"/>
        <v>0</v>
      </c>
      <c r="BI86" s="143">
        <f t="shared" si="8"/>
        <v>0</v>
      </c>
      <c r="BJ86" s="17" t="s">
        <v>80</v>
      </c>
      <c r="BK86" s="143">
        <f t="shared" si="9"/>
        <v>0</v>
      </c>
      <c r="BL86" s="17" t="s">
        <v>252</v>
      </c>
      <c r="BM86" s="142" t="s">
        <v>835</v>
      </c>
    </row>
    <row r="87" spans="2:65" s="1" customFormat="1" ht="16.5" customHeight="1">
      <c r="B87" s="32"/>
      <c r="C87" s="131" t="s">
        <v>167</v>
      </c>
      <c r="D87" s="131" t="s">
        <v>148</v>
      </c>
      <c r="E87" s="132" t="s">
        <v>836</v>
      </c>
      <c r="F87" s="133" t="s">
        <v>837</v>
      </c>
      <c r="G87" s="134" t="s">
        <v>276</v>
      </c>
      <c r="H87" s="135">
        <v>3</v>
      </c>
      <c r="I87" s="136"/>
      <c r="J87" s="137">
        <f t="shared" si="0"/>
        <v>0</v>
      </c>
      <c r="K87" s="133" t="s">
        <v>19</v>
      </c>
      <c r="L87" s="32"/>
      <c r="M87" s="138" t="s">
        <v>19</v>
      </c>
      <c r="N87" s="139" t="s">
        <v>43</v>
      </c>
      <c r="P87" s="140">
        <f t="shared" si="1"/>
        <v>0</v>
      </c>
      <c r="Q87" s="140">
        <v>8.0000000000000007E-5</v>
      </c>
      <c r="R87" s="140">
        <f t="shared" si="2"/>
        <v>2.4000000000000003E-4</v>
      </c>
      <c r="S87" s="140">
        <v>4.675E-2</v>
      </c>
      <c r="T87" s="141">
        <f t="shared" si="3"/>
        <v>0.14024999999999999</v>
      </c>
      <c r="AR87" s="142" t="s">
        <v>252</v>
      </c>
      <c r="AT87" s="142" t="s">
        <v>148</v>
      </c>
      <c r="AU87" s="142" t="s">
        <v>82</v>
      </c>
      <c r="AY87" s="17" t="s">
        <v>145</v>
      </c>
      <c r="BE87" s="143">
        <f t="shared" si="4"/>
        <v>0</v>
      </c>
      <c r="BF87" s="143">
        <f t="shared" si="5"/>
        <v>0</v>
      </c>
      <c r="BG87" s="143">
        <f t="shared" si="6"/>
        <v>0</v>
      </c>
      <c r="BH87" s="143">
        <f t="shared" si="7"/>
        <v>0</v>
      </c>
      <c r="BI87" s="143">
        <f t="shared" si="8"/>
        <v>0</v>
      </c>
      <c r="BJ87" s="17" t="s">
        <v>80</v>
      </c>
      <c r="BK87" s="143">
        <f t="shared" si="9"/>
        <v>0</v>
      </c>
      <c r="BL87" s="17" t="s">
        <v>252</v>
      </c>
      <c r="BM87" s="142" t="s">
        <v>838</v>
      </c>
    </row>
    <row r="88" spans="2:65" s="1" customFormat="1" ht="16.5" customHeight="1">
      <c r="B88" s="32"/>
      <c r="C88" s="131" t="s">
        <v>153</v>
      </c>
      <c r="D88" s="131" t="s">
        <v>148</v>
      </c>
      <c r="E88" s="132" t="s">
        <v>839</v>
      </c>
      <c r="F88" s="133" t="s">
        <v>840</v>
      </c>
      <c r="G88" s="134" t="s">
        <v>276</v>
      </c>
      <c r="H88" s="135">
        <v>4</v>
      </c>
      <c r="I88" s="136"/>
      <c r="J88" s="137">
        <f t="shared" si="0"/>
        <v>0</v>
      </c>
      <c r="K88" s="133" t="s">
        <v>19</v>
      </c>
      <c r="L88" s="32"/>
      <c r="M88" s="138" t="s">
        <v>19</v>
      </c>
      <c r="N88" s="139" t="s">
        <v>43</v>
      </c>
      <c r="P88" s="140">
        <f t="shared" si="1"/>
        <v>0</v>
      </c>
      <c r="Q88" s="140">
        <v>0</v>
      </c>
      <c r="R88" s="140">
        <f t="shared" si="2"/>
        <v>0</v>
      </c>
      <c r="S88" s="140">
        <v>0</v>
      </c>
      <c r="T88" s="141">
        <f t="shared" si="3"/>
        <v>0</v>
      </c>
      <c r="AR88" s="142" t="s">
        <v>252</v>
      </c>
      <c r="AT88" s="142" t="s">
        <v>148</v>
      </c>
      <c r="AU88" s="142" t="s">
        <v>82</v>
      </c>
      <c r="AY88" s="17" t="s">
        <v>145</v>
      </c>
      <c r="BE88" s="143">
        <f t="shared" si="4"/>
        <v>0</v>
      </c>
      <c r="BF88" s="143">
        <f t="shared" si="5"/>
        <v>0</v>
      </c>
      <c r="BG88" s="143">
        <f t="shared" si="6"/>
        <v>0</v>
      </c>
      <c r="BH88" s="143">
        <f t="shared" si="7"/>
        <v>0</v>
      </c>
      <c r="BI88" s="143">
        <f t="shared" si="8"/>
        <v>0</v>
      </c>
      <c r="BJ88" s="17" t="s">
        <v>80</v>
      </c>
      <c r="BK88" s="143">
        <f t="shared" si="9"/>
        <v>0</v>
      </c>
      <c r="BL88" s="17" t="s">
        <v>252</v>
      </c>
      <c r="BM88" s="142" t="s">
        <v>841</v>
      </c>
    </row>
    <row r="89" spans="2:65" s="1" customFormat="1" ht="16.5" customHeight="1">
      <c r="B89" s="32"/>
      <c r="C89" s="131" t="s">
        <v>178</v>
      </c>
      <c r="D89" s="131" t="s">
        <v>148</v>
      </c>
      <c r="E89" s="132" t="s">
        <v>842</v>
      </c>
      <c r="F89" s="133" t="s">
        <v>843</v>
      </c>
      <c r="G89" s="134" t="s">
        <v>276</v>
      </c>
      <c r="H89" s="135">
        <v>2</v>
      </c>
      <c r="I89" s="136"/>
      <c r="J89" s="137">
        <f t="shared" si="0"/>
        <v>0</v>
      </c>
      <c r="K89" s="133" t="s">
        <v>19</v>
      </c>
      <c r="L89" s="32"/>
      <c r="M89" s="138" t="s">
        <v>19</v>
      </c>
      <c r="N89" s="139" t="s">
        <v>43</v>
      </c>
      <c r="P89" s="140">
        <f t="shared" si="1"/>
        <v>0</v>
      </c>
      <c r="Q89" s="140">
        <v>0</v>
      </c>
      <c r="R89" s="140">
        <f t="shared" si="2"/>
        <v>0</v>
      </c>
      <c r="S89" s="140">
        <v>0</v>
      </c>
      <c r="T89" s="141">
        <f t="shared" si="3"/>
        <v>0</v>
      </c>
      <c r="AR89" s="142" t="s">
        <v>252</v>
      </c>
      <c r="AT89" s="142" t="s">
        <v>148</v>
      </c>
      <c r="AU89" s="142" t="s">
        <v>82</v>
      </c>
      <c r="AY89" s="17" t="s">
        <v>145</v>
      </c>
      <c r="BE89" s="143">
        <f t="shared" si="4"/>
        <v>0</v>
      </c>
      <c r="BF89" s="143">
        <f t="shared" si="5"/>
        <v>0</v>
      </c>
      <c r="BG89" s="143">
        <f t="shared" si="6"/>
        <v>0</v>
      </c>
      <c r="BH89" s="143">
        <f t="shared" si="7"/>
        <v>0</v>
      </c>
      <c r="BI89" s="143">
        <f t="shared" si="8"/>
        <v>0</v>
      </c>
      <c r="BJ89" s="17" t="s">
        <v>80</v>
      </c>
      <c r="BK89" s="143">
        <f t="shared" si="9"/>
        <v>0</v>
      </c>
      <c r="BL89" s="17" t="s">
        <v>252</v>
      </c>
      <c r="BM89" s="142" t="s">
        <v>844</v>
      </c>
    </row>
    <row r="90" spans="2:65" s="1" customFormat="1" ht="16.5" customHeight="1">
      <c r="B90" s="32"/>
      <c r="C90" s="131" t="s">
        <v>146</v>
      </c>
      <c r="D90" s="131" t="s">
        <v>148</v>
      </c>
      <c r="E90" s="132" t="s">
        <v>845</v>
      </c>
      <c r="F90" s="133" t="s">
        <v>846</v>
      </c>
      <c r="G90" s="134" t="s">
        <v>276</v>
      </c>
      <c r="H90" s="135">
        <v>1</v>
      </c>
      <c r="I90" s="136"/>
      <c r="J90" s="137">
        <f t="shared" si="0"/>
        <v>0</v>
      </c>
      <c r="K90" s="133" t="s">
        <v>19</v>
      </c>
      <c r="L90" s="32"/>
      <c r="M90" s="138" t="s">
        <v>19</v>
      </c>
      <c r="N90" s="139" t="s">
        <v>43</v>
      </c>
      <c r="P90" s="140">
        <f t="shared" si="1"/>
        <v>0</v>
      </c>
      <c r="Q90" s="140">
        <v>0</v>
      </c>
      <c r="R90" s="140">
        <f t="shared" si="2"/>
        <v>0</v>
      </c>
      <c r="S90" s="140">
        <v>0</v>
      </c>
      <c r="T90" s="141">
        <f t="shared" si="3"/>
        <v>0</v>
      </c>
      <c r="AR90" s="142" t="s">
        <v>252</v>
      </c>
      <c r="AT90" s="142" t="s">
        <v>148</v>
      </c>
      <c r="AU90" s="142" t="s">
        <v>82</v>
      </c>
      <c r="AY90" s="17" t="s">
        <v>145</v>
      </c>
      <c r="BE90" s="143">
        <f t="shared" si="4"/>
        <v>0</v>
      </c>
      <c r="BF90" s="143">
        <f t="shared" si="5"/>
        <v>0</v>
      </c>
      <c r="BG90" s="143">
        <f t="shared" si="6"/>
        <v>0</v>
      </c>
      <c r="BH90" s="143">
        <f t="shared" si="7"/>
        <v>0</v>
      </c>
      <c r="BI90" s="143">
        <f t="shared" si="8"/>
        <v>0</v>
      </c>
      <c r="BJ90" s="17" t="s">
        <v>80</v>
      </c>
      <c r="BK90" s="143">
        <f t="shared" si="9"/>
        <v>0</v>
      </c>
      <c r="BL90" s="17" t="s">
        <v>252</v>
      </c>
      <c r="BM90" s="142" t="s">
        <v>847</v>
      </c>
    </row>
    <row r="91" spans="2:65" s="1" customFormat="1" ht="16.5" customHeight="1">
      <c r="B91" s="32"/>
      <c r="C91" s="131" t="s">
        <v>194</v>
      </c>
      <c r="D91" s="131" t="s">
        <v>148</v>
      </c>
      <c r="E91" s="132" t="s">
        <v>848</v>
      </c>
      <c r="F91" s="133" t="s">
        <v>849</v>
      </c>
      <c r="G91" s="134" t="s">
        <v>276</v>
      </c>
      <c r="H91" s="135">
        <v>1</v>
      </c>
      <c r="I91" s="136"/>
      <c r="J91" s="137">
        <f t="shared" si="0"/>
        <v>0</v>
      </c>
      <c r="K91" s="133" t="s">
        <v>19</v>
      </c>
      <c r="L91" s="32"/>
      <c r="M91" s="138" t="s">
        <v>19</v>
      </c>
      <c r="N91" s="139" t="s">
        <v>43</v>
      </c>
      <c r="P91" s="140">
        <f t="shared" si="1"/>
        <v>0</v>
      </c>
      <c r="Q91" s="140">
        <v>0</v>
      </c>
      <c r="R91" s="140">
        <f t="shared" si="2"/>
        <v>0</v>
      </c>
      <c r="S91" s="140">
        <v>0</v>
      </c>
      <c r="T91" s="141">
        <f t="shared" si="3"/>
        <v>0</v>
      </c>
      <c r="AR91" s="142" t="s">
        <v>252</v>
      </c>
      <c r="AT91" s="142" t="s">
        <v>148</v>
      </c>
      <c r="AU91" s="142" t="s">
        <v>82</v>
      </c>
      <c r="AY91" s="17" t="s">
        <v>145</v>
      </c>
      <c r="BE91" s="143">
        <f t="shared" si="4"/>
        <v>0</v>
      </c>
      <c r="BF91" s="143">
        <f t="shared" si="5"/>
        <v>0</v>
      </c>
      <c r="BG91" s="143">
        <f t="shared" si="6"/>
        <v>0</v>
      </c>
      <c r="BH91" s="143">
        <f t="shared" si="7"/>
        <v>0</v>
      </c>
      <c r="BI91" s="143">
        <f t="shared" si="8"/>
        <v>0</v>
      </c>
      <c r="BJ91" s="17" t="s">
        <v>80</v>
      </c>
      <c r="BK91" s="143">
        <f t="shared" si="9"/>
        <v>0</v>
      </c>
      <c r="BL91" s="17" t="s">
        <v>252</v>
      </c>
      <c r="BM91" s="142" t="s">
        <v>850</v>
      </c>
    </row>
    <row r="92" spans="2:65" s="1" customFormat="1" ht="16.5" customHeight="1">
      <c r="B92" s="32"/>
      <c r="C92" s="131" t="s">
        <v>199</v>
      </c>
      <c r="D92" s="131" t="s">
        <v>148</v>
      </c>
      <c r="E92" s="132" t="s">
        <v>851</v>
      </c>
      <c r="F92" s="133" t="s">
        <v>852</v>
      </c>
      <c r="G92" s="134" t="s">
        <v>276</v>
      </c>
      <c r="H92" s="135">
        <v>2</v>
      </c>
      <c r="I92" s="136"/>
      <c r="J92" s="137">
        <f t="shared" si="0"/>
        <v>0</v>
      </c>
      <c r="K92" s="133" t="s">
        <v>19</v>
      </c>
      <c r="L92" s="32"/>
      <c r="M92" s="138" t="s">
        <v>19</v>
      </c>
      <c r="N92" s="139" t="s">
        <v>43</v>
      </c>
      <c r="P92" s="140">
        <f t="shared" si="1"/>
        <v>0</v>
      </c>
      <c r="Q92" s="140">
        <v>0</v>
      </c>
      <c r="R92" s="140">
        <f t="shared" si="2"/>
        <v>0</v>
      </c>
      <c r="S92" s="140">
        <v>0</v>
      </c>
      <c r="T92" s="141">
        <f t="shared" si="3"/>
        <v>0</v>
      </c>
      <c r="AR92" s="142" t="s">
        <v>252</v>
      </c>
      <c r="AT92" s="142" t="s">
        <v>148</v>
      </c>
      <c r="AU92" s="142" t="s">
        <v>82</v>
      </c>
      <c r="AY92" s="17" t="s">
        <v>145</v>
      </c>
      <c r="BE92" s="143">
        <f t="shared" si="4"/>
        <v>0</v>
      </c>
      <c r="BF92" s="143">
        <f t="shared" si="5"/>
        <v>0</v>
      </c>
      <c r="BG92" s="143">
        <f t="shared" si="6"/>
        <v>0</v>
      </c>
      <c r="BH92" s="143">
        <f t="shared" si="7"/>
        <v>0</v>
      </c>
      <c r="BI92" s="143">
        <f t="shared" si="8"/>
        <v>0</v>
      </c>
      <c r="BJ92" s="17" t="s">
        <v>80</v>
      </c>
      <c r="BK92" s="143">
        <f t="shared" si="9"/>
        <v>0</v>
      </c>
      <c r="BL92" s="17" t="s">
        <v>252</v>
      </c>
      <c r="BM92" s="142" t="s">
        <v>853</v>
      </c>
    </row>
    <row r="93" spans="2:65" s="1" customFormat="1" ht="24.2" customHeight="1">
      <c r="B93" s="32"/>
      <c r="C93" s="169" t="s">
        <v>204</v>
      </c>
      <c r="D93" s="169" t="s">
        <v>369</v>
      </c>
      <c r="E93" s="170" t="s">
        <v>854</v>
      </c>
      <c r="F93" s="171" t="s">
        <v>855</v>
      </c>
      <c r="G93" s="172" t="s">
        <v>594</v>
      </c>
      <c r="H93" s="173">
        <v>3</v>
      </c>
      <c r="I93" s="174"/>
      <c r="J93" s="175">
        <f t="shared" si="0"/>
        <v>0</v>
      </c>
      <c r="K93" s="171" t="s">
        <v>19</v>
      </c>
      <c r="L93" s="176"/>
      <c r="M93" s="177" t="s">
        <v>19</v>
      </c>
      <c r="N93" s="178" t="s">
        <v>43</v>
      </c>
      <c r="P93" s="140">
        <f t="shared" si="1"/>
        <v>0</v>
      </c>
      <c r="Q93" s="140">
        <v>1.9824000000000001E-2</v>
      </c>
      <c r="R93" s="140">
        <f t="shared" si="2"/>
        <v>5.9472000000000004E-2</v>
      </c>
      <c r="S93" s="140">
        <v>0</v>
      </c>
      <c r="T93" s="141">
        <f t="shared" si="3"/>
        <v>0</v>
      </c>
      <c r="AR93" s="142" t="s">
        <v>343</v>
      </c>
      <c r="AT93" s="142" t="s">
        <v>369</v>
      </c>
      <c r="AU93" s="142" t="s">
        <v>82</v>
      </c>
      <c r="AY93" s="17" t="s">
        <v>145</v>
      </c>
      <c r="BE93" s="143">
        <f t="shared" si="4"/>
        <v>0</v>
      </c>
      <c r="BF93" s="143">
        <f t="shared" si="5"/>
        <v>0</v>
      </c>
      <c r="BG93" s="143">
        <f t="shared" si="6"/>
        <v>0</v>
      </c>
      <c r="BH93" s="143">
        <f t="shared" si="7"/>
        <v>0</v>
      </c>
      <c r="BI93" s="143">
        <f t="shared" si="8"/>
        <v>0</v>
      </c>
      <c r="BJ93" s="17" t="s">
        <v>80</v>
      </c>
      <c r="BK93" s="143">
        <f t="shared" si="9"/>
        <v>0</v>
      </c>
      <c r="BL93" s="17" t="s">
        <v>252</v>
      </c>
      <c r="BM93" s="142" t="s">
        <v>856</v>
      </c>
    </row>
    <row r="94" spans="2:65" s="1" customFormat="1" ht="24.2" customHeight="1">
      <c r="B94" s="32"/>
      <c r="C94" s="169" t="s">
        <v>212</v>
      </c>
      <c r="D94" s="169" t="s">
        <v>369</v>
      </c>
      <c r="E94" s="170" t="s">
        <v>857</v>
      </c>
      <c r="F94" s="171" t="s">
        <v>858</v>
      </c>
      <c r="G94" s="172" t="s">
        <v>594</v>
      </c>
      <c r="H94" s="173">
        <v>1</v>
      </c>
      <c r="I94" s="174"/>
      <c r="J94" s="175">
        <f t="shared" si="0"/>
        <v>0</v>
      </c>
      <c r="K94" s="171" t="s">
        <v>19</v>
      </c>
      <c r="L94" s="176"/>
      <c r="M94" s="177" t="s">
        <v>19</v>
      </c>
      <c r="N94" s="178" t="s">
        <v>43</v>
      </c>
      <c r="P94" s="140">
        <f t="shared" si="1"/>
        <v>0</v>
      </c>
      <c r="Q94" s="140">
        <v>2.3254199999999999E-2</v>
      </c>
      <c r="R94" s="140">
        <f t="shared" si="2"/>
        <v>2.3254199999999999E-2</v>
      </c>
      <c r="S94" s="140">
        <v>0</v>
      </c>
      <c r="T94" s="141">
        <f t="shared" si="3"/>
        <v>0</v>
      </c>
      <c r="AR94" s="142" t="s">
        <v>343</v>
      </c>
      <c r="AT94" s="142" t="s">
        <v>369</v>
      </c>
      <c r="AU94" s="142" t="s">
        <v>82</v>
      </c>
      <c r="AY94" s="17" t="s">
        <v>145</v>
      </c>
      <c r="BE94" s="143">
        <f t="shared" si="4"/>
        <v>0</v>
      </c>
      <c r="BF94" s="143">
        <f t="shared" si="5"/>
        <v>0</v>
      </c>
      <c r="BG94" s="143">
        <f t="shared" si="6"/>
        <v>0</v>
      </c>
      <c r="BH94" s="143">
        <f t="shared" si="7"/>
        <v>0</v>
      </c>
      <c r="BI94" s="143">
        <f t="shared" si="8"/>
        <v>0</v>
      </c>
      <c r="BJ94" s="17" t="s">
        <v>80</v>
      </c>
      <c r="BK94" s="143">
        <f t="shared" si="9"/>
        <v>0</v>
      </c>
      <c r="BL94" s="17" t="s">
        <v>252</v>
      </c>
      <c r="BM94" s="142" t="s">
        <v>859</v>
      </c>
    </row>
    <row r="95" spans="2:65" s="1" customFormat="1" ht="24.2" customHeight="1">
      <c r="B95" s="32"/>
      <c r="C95" s="169" t="s">
        <v>221</v>
      </c>
      <c r="D95" s="169" t="s">
        <v>369</v>
      </c>
      <c r="E95" s="170" t="s">
        <v>860</v>
      </c>
      <c r="F95" s="171" t="s">
        <v>861</v>
      </c>
      <c r="G95" s="172" t="s">
        <v>594</v>
      </c>
      <c r="H95" s="173">
        <v>1</v>
      </c>
      <c r="I95" s="174"/>
      <c r="J95" s="175">
        <f t="shared" si="0"/>
        <v>0</v>
      </c>
      <c r="K95" s="171" t="s">
        <v>19</v>
      </c>
      <c r="L95" s="176"/>
      <c r="M95" s="177" t="s">
        <v>19</v>
      </c>
      <c r="N95" s="178" t="s">
        <v>43</v>
      </c>
      <c r="P95" s="140">
        <f t="shared" si="1"/>
        <v>0</v>
      </c>
      <c r="Q95" s="140">
        <v>1.4416E-2</v>
      </c>
      <c r="R95" s="140">
        <f t="shared" si="2"/>
        <v>1.4416E-2</v>
      </c>
      <c r="S95" s="140">
        <v>0</v>
      </c>
      <c r="T95" s="141">
        <f t="shared" si="3"/>
        <v>0</v>
      </c>
      <c r="AR95" s="142" t="s">
        <v>343</v>
      </c>
      <c r="AT95" s="142" t="s">
        <v>369</v>
      </c>
      <c r="AU95" s="142" t="s">
        <v>82</v>
      </c>
      <c r="AY95" s="17" t="s">
        <v>145</v>
      </c>
      <c r="BE95" s="143">
        <f t="shared" si="4"/>
        <v>0</v>
      </c>
      <c r="BF95" s="143">
        <f t="shared" si="5"/>
        <v>0</v>
      </c>
      <c r="BG95" s="143">
        <f t="shared" si="6"/>
        <v>0</v>
      </c>
      <c r="BH95" s="143">
        <f t="shared" si="7"/>
        <v>0</v>
      </c>
      <c r="BI95" s="143">
        <f t="shared" si="8"/>
        <v>0</v>
      </c>
      <c r="BJ95" s="17" t="s">
        <v>80</v>
      </c>
      <c r="BK95" s="143">
        <f t="shared" si="9"/>
        <v>0</v>
      </c>
      <c r="BL95" s="17" t="s">
        <v>252</v>
      </c>
      <c r="BM95" s="142" t="s">
        <v>862</v>
      </c>
    </row>
    <row r="96" spans="2:65" s="1" customFormat="1" ht="24.2" customHeight="1">
      <c r="B96" s="32"/>
      <c r="C96" s="169" t="s">
        <v>8</v>
      </c>
      <c r="D96" s="169" t="s">
        <v>369</v>
      </c>
      <c r="E96" s="170" t="s">
        <v>863</v>
      </c>
      <c r="F96" s="171" t="s">
        <v>864</v>
      </c>
      <c r="G96" s="172" t="s">
        <v>594</v>
      </c>
      <c r="H96" s="173">
        <v>1</v>
      </c>
      <c r="I96" s="174"/>
      <c r="J96" s="175">
        <f t="shared" si="0"/>
        <v>0</v>
      </c>
      <c r="K96" s="171" t="s">
        <v>19</v>
      </c>
      <c r="L96" s="176"/>
      <c r="M96" s="177" t="s">
        <v>19</v>
      </c>
      <c r="N96" s="178" t="s">
        <v>43</v>
      </c>
      <c r="P96" s="140">
        <f t="shared" si="1"/>
        <v>0</v>
      </c>
      <c r="Q96" s="140">
        <v>1.7222000000000001E-2</v>
      </c>
      <c r="R96" s="140">
        <f t="shared" si="2"/>
        <v>1.7222000000000001E-2</v>
      </c>
      <c r="S96" s="140">
        <v>0</v>
      </c>
      <c r="T96" s="141">
        <f t="shared" si="3"/>
        <v>0</v>
      </c>
      <c r="AR96" s="142" t="s">
        <v>343</v>
      </c>
      <c r="AT96" s="142" t="s">
        <v>369</v>
      </c>
      <c r="AU96" s="142" t="s">
        <v>82</v>
      </c>
      <c r="AY96" s="17" t="s">
        <v>145</v>
      </c>
      <c r="BE96" s="143">
        <f t="shared" si="4"/>
        <v>0</v>
      </c>
      <c r="BF96" s="143">
        <f t="shared" si="5"/>
        <v>0</v>
      </c>
      <c r="BG96" s="143">
        <f t="shared" si="6"/>
        <v>0</v>
      </c>
      <c r="BH96" s="143">
        <f t="shared" si="7"/>
        <v>0</v>
      </c>
      <c r="BI96" s="143">
        <f t="shared" si="8"/>
        <v>0</v>
      </c>
      <c r="BJ96" s="17" t="s">
        <v>80</v>
      </c>
      <c r="BK96" s="143">
        <f t="shared" si="9"/>
        <v>0</v>
      </c>
      <c r="BL96" s="17" t="s">
        <v>252</v>
      </c>
      <c r="BM96" s="142" t="s">
        <v>865</v>
      </c>
    </row>
    <row r="97" spans="2:65" s="1" customFormat="1" ht="24.2" customHeight="1">
      <c r="B97" s="32"/>
      <c r="C97" s="169" t="s">
        <v>234</v>
      </c>
      <c r="D97" s="169" t="s">
        <v>369</v>
      </c>
      <c r="E97" s="170" t="s">
        <v>866</v>
      </c>
      <c r="F97" s="171" t="s">
        <v>867</v>
      </c>
      <c r="G97" s="172" t="s">
        <v>594</v>
      </c>
      <c r="H97" s="173">
        <v>1</v>
      </c>
      <c r="I97" s="174"/>
      <c r="J97" s="175">
        <f t="shared" si="0"/>
        <v>0</v>
      </c>
      <c r="K97" s="171" t="s">
        <v>19</v>
      </c>
      <c r="L97" s="176"/>
      <c r="M97" s="177" t="s">
        <v>19</v>
      </c>
      <c r="N97" s="178" t="s">
        <v>43</v>
      </c>
      <c r="P97" s="140">
        <f t="shared" si="1"/>
        <v>0</v>
      </c>
      <c r="Q97" s="140">
        <v>3.7201400000000003E-2</v>
      </c>
      <c r="R97" s="140">
        <f t="shared" si="2"/>
        <v>3.7201400000000003E-2</v>
      </c>
      <c r="S97" s="140">
        <v>0</v>
      </c>
      <c r="T97" s="141">
        <f t="shared" si="3"/>
        <v>0</v>
      </c>
      <c r="AR97" s="142" t="s">
        <v>343</v>
      </c>
      <c r="AT97" s="142" t="s">
        <v>369</v>
      </c>
      <c r="AU97" s="142" t="s">
        <v>82</v>
      </c>
      <c r="AY97" s="17" t="s">
        <v>145</v>
      </c>
      <c r="BE97" s="143">
        <f t="shared" si="4"/>
        <v>0</v>
      </c>
      <c r="BF97" s="143">
        <f t="shared" si="5"/>
        <v>0</v>
      </c>
      <c r="BG97" s="143">
        <f t="shared" si="6"/>
        <v>0</v>
      </c>
      <c r="BH97" s="143">
        <f t="shared" si="7"/>
        <v>0</v>
      </c>
      <c r="BI97" s="143">
        <f t="shared" si="8"/>
        <v>0</v>
      </c>
      <c r="BJ97" s="17" t="s">
        <v>80</v>
      </c>
      <c r="BK97" s="143">
        <f t="shared" si="9"/>
        <v>0</v>
      </c>
      <c r="BL97" s="17" t="s">
        <v>252</v>
      </c>
      <c r="BM97" s="142" t="s">
        <v>868</v>
      </c>
    </row>
    <row r="98" spans="2:65" s="1" customFormat="1" ht="24.2" customHeight="1">
      <c r="B98" s="32"/>
      <c r="C98" s="169" t="s">
        <v>240</v>
      </c>
      <c r="D98" s="169" t="s">
        <v>369</v>
      </c>
      <c r="E98" s="170" t="s">
        <v>869</v>
      </c>
      <c r="F98" s="171" t="s">
        <v>870</v>
      </c>
      <c r="G98" s="172" t="s">
        <v>594</v>
      </c>
      <c r="H98" s="173">
        <v>1</v>
      </c>
      <c r="I98" s="174"/>
      <c r="J98" s="175">
        <f t="shared" si="0"/>
        <v>0</v>
      </c>
      <c r="K98" s="171" t="s">
        <v>19</v>
      </c>
      <c r="L98" s="176"/>
      <c r="M98" s="177" t="s">
        <v>19</v>
      </c>
      <c r="N98" s="178" t="s">
        <v>43</v>
      </c>
      <c r="P98" s="140">
        <f t="shared" si="1"/>
        <v>0</v>
      </c>
      <c r="Q98" s="140">
        <v>2.9822999999999999E-2</v>
      </c>
      <c r="R98" s="140">
        <f t="shared" si="2"/>
        <v>2.9822999999999999E-2</v>
      </c>
      <c r="S98" s="140">
        <v>0</v>
      </c>
      <c r="T98" s="141">
        <f t="shared" si="3"/>
        <v>0</v>
      </c>
      <c r="AR98" s="142" t="s">
        <v>343</v>
      </c>
      <c r="AT98" s="142" t="s">
        <v>369</v>
      </c>
      <c r="AU98" s="142" t="s">
        <v>82</v>
      </c>
      <c r="AY98" s="17" t="s">
        <v>145</v>
      </c>
      <c r="BE98" s="143">
        <f t="shared" si="4"/>
        <v>0</v>
      </c>
      <c r="BF98" s="143">
        <f t="shared" si="5"/>
        <v>0</v>
      </c>
      <c r="BG98" s="143">
        <f t="shared" si="6"/>
        <v>0</v>
      </c>
      <c r="BH98" s="143">
        <f t="shared" si="7"/>
        <v>0</v>
      </c>
      <c r="BI98" s="143">
        <f t="shared" si="8"/>
        <v>0</v>
      </c>
      <c r="BJ98" s="17" t="s">
        <v>80</v>
      </c>
      <c r="BK98" s="143">
        <f t="shared" si="9"/>
        <v>0</v>
      </c>
      <c r="BL98" s="17" t="s">
        <v>252</v>
      </c>
      <c r="BM98" s="142" t="s">
        <v>871</v>
      </c>
    </row>
    <row r="99" spans="2:65" s="1" customFormat="1" ht="24.2" customHeight="1">
      <c r="B99" s="32"/>
      <c r="C99" s="169" t="s">
        <v>220</v>
      </c>
      <c r="D99" s="169" t="s">
        <v>369</v>
      </c>
      <c r="E99" s="170" t="s">
        <v>872</v>
      </c>
      <c r="F99" s="171" t="s">
        <v>873</v>
      </c>
      <c r="G99" s="172" t="s">
        <v>594</v>
      </c>
      <c r="H99" s="173">
        <v>2</v>
      </c>
      <c r="I99" s="174"/>
      <c r="J99" s="175">
        <f t="shared" si="0"/>
        <v>0</v>
      </c>
      <c r="K99" s="171" t="s">
        <v>19</v>
      </c>
      <c r="L99" s="176"/>
      <c r="M99" s="177" t="s">
        <v>19</v>
      </c>
      <c r="N99" s="178" t="s">
        <v>43</v>
      </c>
      <c r="P99" s="140">
        <f t="shared" si="1"/>
        <v>0</v>
      </c>
      <c r="Q99" s="140">
        <v>3.3116399999999997E-2</v>
      </c>
      <c r="R99" s="140">
        <f t="shared" si="2"/>
        <v>6.6232799999999994E-2</v>
      </c>
      <c r="S99" s="140">
        <v>0</v>
      </c>
      <c r="T99" s="141">
        <f t="shared" si="3"/>
        <v>0</v>
      </c>
      <c r="AR99" s="142" t="s">
        <v>343</v>
      </c>
      <c r="AT99" s="142" t="s">
        <v>369</v>
      </c>
      <c r="AU99" s="142" t="s">
        <v>82</v>
      </c>
      <c r="AY99" s="17" t="s">
        <v>145</v>
      </c>
      <c r="BE99" s="143">
        <f t="shared" si="4"/>
        <v>0</v>
      </c>
      <c r="BF99" s="143">
        <f t="shared" si="5"/>
        <v>0</v>
      </c>
      <c r="BG99" s="143">
        <f t="shared" si="6"/>
        <v>0</v>
      </c>
      <c r="BH99" s="143">
        <f t="shared" si="7"/>
        <v>0</v>
      </c>
      <c r="BI99" s="143">
        <f t="shared" si="8"/>
        <v>0</v>
      </c>
      <c r="BJ99" s="17" t="s">
        <v>80</v>
      </c>
      <c r="BK99" s="143">
        <f t="shared" si="9"/>
        <v>0</v>
      </c>
      <c r="BL99" s="17" t="s">
        <v>252</v>
      </c>
      <c r="BM99" s="142" t="s">
        <v>874</v>
      </c>
    </row>
    <row r="100" spans="2:65" s="1" customFormat="1" ht="16.5" customHeight="1">
      <c r="B100" s="32"/>
      <c r="C100" s="131" t="s">
        <v>252</v>
      </c>
      <c r="D100" s="131" t="s">
        <v>148</v>
      </c>
      <c r="E100" s="132" t="s">
        <v>875</v>
      </c>
      <c r="F100" s="133" t="s">
        <v>876</v>
      </c>
      <c r="G100" s="134" t="s">
        <v>305</v>
      </c>
      <c r="H100" s="135">
        <v>0.248</v>
      </c>
      <c r="I100" s="136"/>
      <c r="J100" s="137">
        <f t="shared" si="0"/>
        <v>0</v>
      </c>
      <c r="K100" s="133" t="s">
        <v>19</v>
      </c>
      <c r="L100" s="32"/>
      <c r="M100" s="138" t="s">
        <v>19</v>
      </c>
      <c r="N100" s="139" t="s">
        <v>43</v>
      </c>
      <c r="P100" s="140">
        <f t="shared" si="1"/>
        <v>0</v>
      </c>
      <c r="Q100" s="140">
        <v>0</v>
      </c>
      <c r="R100" s="140">
        <f t="shared" si="2"/>
        <v>0</v>
      </c>
      <c r="S100" s="140">
        <v>0</v>
      </c>
      <c r="T100" s="141">
        <f t="shared" si="3"/>
        <v>0</v>
      </c>
      <c r="AR100" s="142" t="s">
        <v>252</v>
      </c>
      <c r="AT100" s="142" t="s">
        <v>148</v>
      </c>
      <c r="AU100" s="142" t="s">
        <v>82</v>
      </c>
      <c r="AY100" s="17" t="s">
        <v>145</v>
      </c>
      <c r="BE100" s="143">
        <f t="shared" si="4"/>
        <v>0</v>
      </c>
      <c r="BF100" s="143">
        <f t="shared" si="5"/>
        <v>0</v>
      </c>
      <c r="BG100" s="143">
        <f t="shared" si="6"/>
        <v>0</v>
      </c>
      <c r="BH100" s="143">
        <f t="shared" si="7"/>
        <v>0</v>
      </c>
      <c r="BI100" s="143">
        <f t="shared" si="8"/>
        <v>0</v>
      </c>
      <c r="BJ100" s="17" t="s">
        <v>80</v>
      </c>
      <c r="BK100" s="143">
        <f t="shared" si="9"/>
        <v>0</v>
      </c>
      <c r="BL100" s="17" t="s">
        <v>252</v>
      </c>
      <c r="BM100" s="142" t="s">
        <v>877</v>
      </c>
    </row>
    <row r="101" spans="2:65" s="11" customFormat="1" ht="25.9" customHeight="1">
      <c r="B101" s="119"/>
      <c r="D101" s="120" t="s">
        <v>71</v>
      </c>
      <c r="E101" s="121" t="s">
        <v>878</v>
      </c>
      <c r="F101" s="121" t="s">
        <v>879</v>
      </c>
      <c r="I101" s="122"/>
      <c r="J101" s="123">
        <f>BK101</f>
        <v>0</v>
      </c>
      <c r="L101" s="119"/>
      <c r="M101" s="124"/>
      <c r="P101" s="125">
        <f>SUM(P102:P103)</f>
        <v>0</v>
      </c>
      <c r="R101" s="125">
        <f>SUM(R102:R103)</f>
        <v>7.2000000000000007E-3</v>
      </c>
      <c r="T101" s="126">
        <f>SUM(T102:T103)</f>
        <v>0</v>
      </c>
      <c r="AR101" s="120" t="s">
        <v>153</v>
      </c>
      <c r="AT101" s="127" t="s">
        <v>71</v>
      </c>
      <c r="AU101" s="127" t="s">
        <v>72</v>
      </c>
      <c r="AY101" s="120" t="s">
        <v>145</v>
      </c>
      <c r="BK101" s="128">
        <f>SUM(BK102:BK103)</f>
        <v>0</v>
      </c>
    </row>
    <row r="102" spans="2:65" s="1" customFormat="1" ht="16.5" customHeight="1">
      <c r="B102" s="32"/>
      <c r="C102" s="131" t="s">
        <v>258</v>
      </c>
      <c r="D102" s="131" t="s">
        <v>148</v>
      </c>
      <c r="E102" s="132" t="s">
        <v>880</v>
      </c>
      <c r="F102" s="133" t="s">
        <v>881</v>
      </c>
      <c r="G102" s="134" t="s">
        <v>805</v>
      </c>
      <c r="H102" s="135">
        <v>2</v>
      </c>
      <c r="I102" s="136"/>
      <c r="J102" s="137">
        <f>ROUND(I102*H102,2)</f>
        <v>0</v>
      </c>
      <c r="K102" s="133" t="s">
        <v>19</v>
      </c>
      <c r="L102" s="32"/>
      <c r="M102" s="138" t="s">
        <v>19</v>
      </c>
      <c r="N102" s="139" t="s">
        <v>43</v>
      </c>
      <c r="P102" s="140">
        <f>O102*H102</f>
        <v>0</v>
      </c>
      <c r="Q102" s="140">
        <v>0</v>
      </c>
      <c r="R102" s="140">
        <f>Q102*H102</f>
        <v>0</v>
      </c>
      <c r="S102" s="140">
        <v>0</v>
      </c>
      <c r="T102" s="141">
        <f>S102*H102</f>
        <v>0</v>
      </c>
      <c r="AR102" s="142" t="s">
        <v>252</v>
      </c>
      <c r="AT102" s="142" t="s">
        <v>148</v>
      </c>
      <c r="AU102" s="142" t="s">
        <v>80</v>
      </c>
      <c r="AY102" s="17" t="s">
        <v>145</v>
      </c>
      <c r="BE102" s="143">
        <f>IF(N102="základní",J102,0)</f>
        <v>0</v>
      </c>
      <c r="BF102" s="143">
        <f>IF(N102="snížená",J102,0)</f>
        <v>0</v>
      </c>
      <c r="BG102" s="143">
        <f>IF(N102="zákl. přenesená",J102,0)</f>
        <v>0</v>
      </c>
      <c r="BH102" s="143">
        <f>IF(N102="sníž. přenesená",J102,0)</f>
        <v>0</v>
      </c>
      <c r="BI102" s="143">
        <f>IF(N102="nulová",J102,0)</f>
        <v>0</v>
      </c>
      <c r="BJ102" s="17" t="s">
        <v>80</v>
      </c>
      <c r="BK102" s="143">
        <f>ROUND(I102*H102,2)</f>
        <v>0</v>
      </c>
      <c r="BL102" s="17" t="s">
        <v>252</v>
      </c>
      <c r="BM102" s="142" t="s">
        <v>882</v>
      </c>
    </row>
    <row r="103" spans="2:65" s="1" customFormat="1" ht="16.5" customHeight="1">
      <c r="B103" s="32"/>
      <c r="C103" s="131" t="s">
        <v>263</v>
      </c>
      <c r="D103" s="131" t="s">
        <v>148</v>
      </c>
      <c r="E103" s="132" t="s">
        <v>883</v>
      </c>
      <c r="F103" s="133" t="s">
        <v>884</v>
      </c>
      <c r="G103" s="134" t="s">
        <v>805</v>
      </c>
      <c r="H103" s="135">
        <v>72</v>
      </c>
      <c r="I103" s="136"/>
      <c r="J103" s="137">
        <f>ROUND(I103*H103,2)</f>
        <v>0</v>
      </c>
      <c r="K103" s="133" t="s">
        <v>19</v>
      </c>
      <c r="L103" s="32"/>
      <c r="M103" s="182" t="s">
        <v>19</v>
      </c>
      <c r="N103" s="183" t="s">
        <v>43</v>
      </c>
      <c r="O103" s="184"/>
      <c r="P103" s="185">
        <f>O103*H103</f>
        <v>0</v>
      </c>
      <c r="Q103" s="185">
        <v>1E-4</v>
      </c>
      <c r="R103" s="185">
        <f>Q103*H103</f>
        <v>7.2000000000000007E-3</v>
      </c>
      <c r="S103" s="185">
        <v>0</v>
      </c>
      <c r="T103" s="186">
        <f>S103*H103</f>
        <v>0</v>
      </c>
      <c r="AR103" s="142" t="s">
        <v>252</v>
      </c>
      <c r="AT103" s="142" t="s">
        <v>148</v>
      </c>
      <c r="AU103" s="142" t="s">
        <v>80</v>
      </c>
      <c r="AY103" s="17" t="s">
        <v>145</v>
      </c>
      <c r="BE103" s="143">
        <f>IF(N103="základní",J103,0)</f>
        <v>0</v>
      </c>
      <c r="BF103" s="143">
        <f>IF(N103="snížená",J103,0)</f>
        <v>0</v>
      </c>
      <c r="BG103" s="143">
        <f>IF(N103="zákl. přenesená",J103,0)</f>
        <v>0</v>
      </c>
      <c r="BH103" s="143">
        <f>IF(N103="sníž. přenesená",J103,0)</f>
        <v>0</v>
      </c>
      <c r="BI103" s="143">
        <f>IF(N103="nulová",J103,0)</f>
        <v>0</v>
      </c>
      <c r="BJ103" s="17" t="s">
        <v>80</v>
      </c>
      <c r="BK103" s="143">
        <f>ROUND(I103*H103,2)</f>
        <v>0</v>
      </c>
      <c r="BL103" s="17" t="s">
        <v>252</v>
      </c>
      <c r="BM103" s="142" t="s">
        <v>885</v>
      </c>
    </row>
    <row r="104" spans="2:65" s="1" customFormat="1" ht="6.95" customHeight="1">
      <c r="B104" s="41"/>
      <c r="C104" s="42"/>
      <c r="D104" s="42"/>
      <c r="E104" s="42"/>
      <c r="F104" s="42"/>
      <c r="G104" s="42"/>
      <c r="H104" s="42"/>
      <c r="I104" s="42"/>
      <c r="J104" s="42"/>
      <c r="K104" s="42"/>
      <c r="L104" s="32"/>
    </row>
  </sheetData>
  <sheetProtection algorithmName="SHA-512" hashValue="Z3rsBT8zPp8WnPLl+sOFgz6o6PPXBv+xMyXBrHptJHdMBOWqrub3WbffSMS+akkNhXS73yYey5TCFixl8lpp3w==" saltValue="04T9MjNqJivDQvulbbdmWGGYKWbE5BaQjHwFmvihy5R4vfrU4l4N0INNeFfDtn7AWY1MgKx+bKkfdcWyk/eJ8g==" spinCount="100000" sheet="1" objects="1" scenarios="1" formatColumns="0" formatRows="0" autoFilter="0"/>
  <autoFilter ref="C81:K103" xr:uid="{00000000-0009-0000-0000-000004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163"/>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9"/>
      <c r="M2" s="289"/>
      <c r="N2" s="289"/>
      <c r="O2" s="289"/>
      <c r="P2" s="289"/>
      <c r="Q2" s="289"/>
      <c r="R2" s="289"/>
      <c r="S2" s="289"/>
      <c r="T2" s="289"/>
      <c r="U2" s="289"/>
      <c r="V2" s="289"/>
      <c r="AT2" s="17" t="s">
        <v>98</v>
      </c>
    </row>
    <row r="3" spans="2:46" ht="6.95" customHeight="1">
      <c r="B3" s="18"/>
      <c r="C3" s="19"/>
      <c r="D3" s="19"/>
      <c r="E3" s="19"/>
      <c r="F3" s="19"/>
      <c r="G3" s="19"/>
      <c r="H3" s="19"/>
      <c r="I3" s="19"/>
      <c r="J3" s="19"/>
      <c r="K3" s="19"/>
      <c r="L3" s="20"/>
      <c r="AT3" s="17" t="s">
        <v>82</v>
      </c>
    </row>
    <row r="4" spans="2:46" ht="24.95" customHeight="1">
      <c r="B4" s="20"/>
      <c r="D4" s="21" t="s">
        <v>111</v>
      </c>
      <c r="L4" s="20"/>
      <c r="M4" s="90" t="s">
        <v>10</v>
      </c>
      <c r="AT4" s="17" t="s">
        <v>4</v>
      </c>
    </row>
    <row r="5" spans="2:46" ht="6.95" customHeight="1">
      <c r="B5" s="20"/>
      <c r="L5" s="20"/>
    </row>
    <row r="6" spans="2:46" ht="12" customHeight="1">
      <c r="B6" s="20"/>
      <c r="D6" s="27" t="s">
        <v>16</v>
      </c>
      <c r="L6" s="20"/>
    </row>
    <row r="7" spans="2:46" ht="16.5" customHeight="1">
      <c r="B7" s="20"/>
      <c r="E7" s="318" t="str">
        <f>'Rekapitulace stavby'!K6</f>
        <v>Menza pro studenty a zaměstnance v budově MFF UK - Malostranské náměstí</v>
      </c>
      <c r="F7" s="319"/>
      <c r="G7" s="319"/>
      <c r="H7" s="319"/>
      <c r="L7" s="20"/>
    </row>
    <row r="8" spans="2:46" ht="12" customHeight="1">
      <c r="B8" s="20"/>
      <c r="D8" s="27" t="s">
        <v>112</v>
      </c>
      <c r="L8" s="20"/>
    </row>
    <row r="9" spans="2:46" s="1" customFormat="1" ht="16.5" customHeight="1">
      <c r="B9" s="32"/>
      <c r="E9" s="318" t="s">
        <v>886</v>
      </c>
      <c r="F9" s="320"/>
      <c r="G9" s="320"/>
      <c r="H9" s="320"/>
      <c r="L9" s="32"/>
    </row>
    <row r="10" spans="2:46" s="1" customFormat="1" ht="12" customHeight="1">
      <c r="B10" s="32"/>
      <c r="D10" s="27" t="s">
        <v>887</v>
      </c>
      <c r="L10" s="32"/>
    </row>
    <row r="11" spans="2:46" s="1" customFormat="1" ht="16.5" customHeight="1">
      <c r="B11" s="32"/>
      <c r="E11" s="282" t="s">
        <v>888</v>
      </c>
      <c r="F11" s="320"/>
      <c r="G11" s="320"/>
      <c r="H11" s="320"/>
      <c r="L11" s="32"/>
    </row>
    <row r="12" spans="2:46" s="1" customFormat="1" ht="11.25">
      <c r="B12" s="32"/>
      <c r="L12" s="32"/>
    </row>
    <row r="13" spans="2:46" s="1" customFormat="1" ht="12" customHeight="1">
      <c r="B13" s="32"/>
      <c r="D13" s="27" t="s">
        <v>18</v>
      </c>
      <c r="F13" s="25" t="s">
        <v>19</v>
      </c>
      <c r="I13" s="27" t="s">
        <v>20</v>
      </c>
      <c r="J13" s="25" t="s">
        <v>19</v>
      </c>
      <c r="L13" s="32"/>
    </row>
    <row r="14" spans="2:46" s="1" customFormat="1" ht="12" customHeight="1">
      <c r="B14" s="32"/>
      <c r="D14" s="27" t="s">
        <v>21</v>
      </c>
      <c r="F14" s="25" t="s">
        <v>889</v>
      </c>
      <c r="I14" s="27" t="s">
        <v>23</v>
      </c>
      <c r="J14" s="49" t="str">
        <f>'Rekapitulace stavby'!AN8</f>
        <v>29. 4. 2024</v>
      </c>
      <c r="L14" s="32"/>
    </row>
    <row r="15" spans="2:46" s="1" customFormat="1" ht="10.9" customHeight="1">
      <c r="B15" s="32"/>
      <c r="L15" s="32"/>
    </row>
    <row r="16" spans="2:46" s="1" customFormat="1" ht="12" customHeight="1">
      <c r="B16" s="32"/>
      <c r="D16" s="27" t="s">
        <v>25</v>
      </c>
      <c r="I16" s="27" t="s">
        <v>26</v>
      </c>
      <c r="J16" s="25" t="str">
        <f>IF('Rekapitulace stavby'!AN10="","",'Rekapitulace stavby'!AN10)</f>
        <v/>
      </c>
      <c r="L16" s="32"/>
    </row>
    <row r="17" spans="2:12" s="1" customFormat="1" ht="18" customHeight="1">
      <c r="B17" s="32"/>
      <c r="E17" s="25" t="str">
        <f>IF('Rekapitulace stavby'!E11="","",'Rekapitulace stavby'!E11)</f>
        <v>Univerzita Karlova</v>
      </c>
      <c r="I17" s="27" t="s">
        <v>28</v>
      </c>
      <c r="J17" s="25" t="str">
        <f>IF('Rekapitulace stavby'!AN11="","",'Rekapitulace stavby'!AN11)</f>
        <v/>
      </c>
      <c r="L17" s="32"/>
    </row>
    <row r="18" spans="2:12" s="1" customFormat="1" ht="6.95" customHeight="1">
      <c r="B18" s="32"/>
      <c r="L18" s="32"/>
    </row>
    <row r="19" spans="2:12" s="1" customFormat="1" ht="12" customHeight="1">
      <c r="B19" s="32"/>
      <c r="D19" s="27" t="s">
        <v>29</v>
      </c>
      <c r="I19" s="27" t="s">
        <v>26</v>
      </c>
      <c r="J19" s="28" t="str">
        <f>'Rekapitulace stavby'!AN13</f>
        <v>Vyplň údaj</v>
      </c>
      <c r="L19" s="32"/>
    </row>
    <row r="20" spans="2:12" s="1" customFormat="1" ht="18" customHeight="1">
      <c r="B20" s="32"/>
      <c r="E20" s="321" t="str">
        <f>'Rekapitulace stavby'!E14</f>
        <v>Vyplň údaj</v>
      </c>
      <c r="F20" s="288"/>
      <c r="G20" s="288"/>
      <c r="H20" s="288"/>
      <c r="I20" s="27" t="s">
        <v>28</v>
      </c>
      <c r="J20" s="28" t="str">
        <f>'Rekapitulace stavby'!AN14</f>
        <v>Vyplň údaj</v>
      </c>
      <c r="L20" s="32"/>
    </row>
    <row r="21" spans="2:12" s="1" customFormat="1" ht="6.95" customHeight="1">
      <c r="B21" s="32"/>
      <c r="L21" s="32"/>
    </row>
    <row r="22" spans="2:12" s="1" customFormat="1" ht="12" customHeight="1">
      <c r="B22" s="32"/>
      <c r="D22" s="27" t="s">
        <v>31</v>
      </c>
      <c r="I22" s="27" t="s">
        <v>26</v>
      </c>
      <c r="J22" s="25" t="str">
        <f>IF('Rekapitulace stavby'!AN16="","",'Rekapitulace stavby'!AN16)</f>
        <v/>
      </c>
      <c r="L22" s="32"/>
    </row>
    <row r="23" spans="2:12" s="1" customFormat="1" ht="18" customHeight="1">
      <c r="B23" s="32"/>
      <c r="E23" s="25" t="str">
        <f>IF('Rekapitulace stavby'!E17="","",'Rekapitulace stavby'!E17)</f>
        <v>ISONOE INVEST a.s.</v>
      </c>
      <c r="I23" s="27" t="s">
        <v>28</v>
      </c>
      <c r="J23" s="25" t="str">
        <f>IF('Rekapitulace stavby'!AN17="","",'Rekapitulace stavby'!AN17)</f>
        <v/>
      </c>
      <c r="L23" s="32"/>
    </row>
    <row r="24" spans="2:12" s="1" customFormat="1" ht="6.95" customHeight="1">
      <c r="B24" s="32"/>
      <c r="L24" s="32"/>
    </row>
    <row r="25" spans="2:12" s="1" customFormat="1" ht="12" customHeight="1">
      <c r="B25" s="32"/>
      <c r="D25" s="27" t="s">
        <v>34</v>
      </c>
      <c r="I25" s="27" t="s">
        <v>26</v>
      </c>
      <c r="J25" s="25" t="str">
        <f>IF('Rekapitulace stavby'!AN19="","",'Rekapitulace stavby'!AN19)</f>
        <v/>
      </c>
      <c r="L25" s="32"/>
    </row>
    <row r="26" spans="2:12" s="1" customFormat="1" ht="18" customHeight="1">
      <c r="B26" s="32"/>
      <c r="E26" s="25" t="str">
        <f>IF('Rekapitulace stavby'!E20="","",'Rekapitulace stavby'!E20)</f>
        <v>Jaroslav Kudláček</v>
      </c>
      <c r="I26" s="27" t="s">
        <v>28</v>
      </c>
      <c r="J26" s="25" t="str">
        <f>IF('Rekapitulace stavby'!AN20="","",'Rekapitulace stavby'!AN20)</f>
        <v/>
      </c>
      <c r="L26" s="32"/>
    </row>
    <row r="27" spans="2:12" s="1" customFormat="1" ht="6.95" customHeight="1">
      <c r="B27" s="32"/>
      <c r="L27" s="32"/>
    </row>
    <row r="28" spans="2:12" s="1" customFormat="1" ht="12" customHeight="1">
      <c r="B28" s="32"/>
      <c r="D28" s="27" t="s">
        <v>36</v>
      </c>
      <c r="L28" s="32"/>
    </row>
    <row r="29" spans="2:12" s="7" customFormat="1" ht="16.5" customHeight="1">
      <c r="B29" s="91"/>
      <c r="E29" s="293" t="s">
        <v>890</v>
      </c>
      <c r="F29" s="293"/>
      <c r="G29" s="293"/>
      <c r="H29" s="293"/>
      <c r="L29" s="91"/>
    </row>
    <row r="30" spans="2:12" s="1" customFormat="1" ht="6.95" customHeight="1">
      <c r="B30" s="32"/>
      <c r="L30" s="32"/>
    </row>
    <row r="31" spans="2:12" s="1" customFormat="1" ht="6.95" customHeight="1">
      <c r="B31" s="32"/>
      <c r="D31" s="50"/>
      <c r="E31" s="50"/>
      <c r="F31" s="50"/>
      <c r="G31" s="50"/>
      <c r="H31" s="50"/>
      <c r="I31" s="50"/>
      <c r="J31" s="50"/>
      <c r="K31" s="50"/>
      <c r="L31" s="32"/>
    </row>
    <row r="32" spans="2:12" s="1" customFormat="1" ht="25.35" customHeight="1">
      <c r="B32" s="32"/>
      <c r="D32" s="92" t="s">
        <v>38</v>
      </c>
      <c r="J32" s="63">
        <f>ROUND(J89, 2)</f>
        <v>0</v>
      </c>
      <c r="L32" s="32"/>
    </row>
    <row r="33" spans="2:12" s="1" customFormat="1" ht="6.95" customHeight="1">
      <c r="B33" s="32"/>
      <c r="D33" s="50"/>
      <c r="E33" s="50"/>
      <c r="F33" s="50"/>
      <c r="G33" s="50"/>
      <c r="H33" s="50"/>
      <c r="I33" s="50"/>
      <c r="J33" s="50"/>
      <c r="K33" s="50"/>
      <c r="L33" s="32"/>
    </row>
    <row r="34" spans="2:12" s="1" customFormat="1" ht="14.45" customHeight="1">
      <c r="B34" s="32"/>
      <c r="F34" s="35" t="s">
        <v>40</v>
      </c>
      <c r="I34" s="35" t="s">
        <v>39</v>
      </c>
      <c r="J34" s="35" t="s">
        <v>41</v>
      </c>
      <c r="L34" s="32"/>
    </row>
    <row r="35" spans="2:12" s="1" customFormat="1" ht="14.45" customHeight="1">
      <c r="B35" s="32"/>
      <c r="D35" s="52" t="s">
        <v>42</v>
      </c>
      <c r="E35" s="27" t="s">
        <v>43</v>
      </c>
      <c r="F35" s="83">
        <f>ROUND((SUM(BE89:BE162)),  2)</f>
        <v>0</v>
      </c>
      <c r="I35" s="93">
        <v>0.21</v>
      </c>
      <c r="J35" s="83">
        <f>ROUND(((SUM(BE89:BE162))*I35),  2)</f>
        <v>0</v>
      </c>
      <c r="L35" s="32"/>
    </row>
    <row r="36" spans="2:12" s="1" customFormat="1" ht="14.45" customHeight="1">
      <c r="B36" s="32"/>
      <c r="E36" s="27" t="s">
        <v>44</v>
      </c>
      <c r="F36" s="83">
        <f>ROUND((SUM(BF89:BF162)),  2)</f>
        <v>0</v>
      </c>
      <c r="I36" s="93">
        <v>0.12</v>
      </c>
      <c r="J36" s="83">
        <f>ROUND(((SUM(BF89:BF162))*I36),  2)</f>
        <v>0</v>
      </c>
      <c r="L36" s="32"/>
    </row>
    <row r="37" spans="2:12" s="1" customFormat="1" ht="14.45" hidden="1" customHeight="1">
      <c r="B37" s="32"/>
      <c r="E37" s="27" t="s">
        <v>45</v>
      </c>
      <c r="F37" s="83">
        <f>ROUND((SUM(BG89:BG162)),  2)</f>
        <v>0</v>
      </c>
      <c r="I37" s="93">
        <v>0.21</v>
      </c>
      <c r="J37" s="83">
        <f>0</f>
        <v>0</v>
      </c>
      <c r="L37" s="32"/>
    </row>
    <row r="38" spans="2:12" s="1" customFormat="1" ht="14.45" hidden="1" customHeight="1">
      <c r="B38" s="32"/>
      <c r="E38" s="27" t="s">
        <v>46</v>
      </c>
      <c r="F38" s="83">
        <f>ROUND((SUM(BH89:BH162)),  2)</f>
        <v>0</v>
      </c>
      <c r="I38" s="93">
        <v>0.12</v>
      </c>
      <c r="J38" s="83">
        <f>0</f>
        <v>0</v>
      </c>
      <c r="L38" s="32"/>
    </row>
    <row r="39" spans="2:12" s="1" customFormat="1" ht="14.45" hidden="1" customHeight="1">
      <c r="B39" s="32"/>
      <c r="E39" s="27" t="s">
        <v>47</v>
      </c>
      <c r="F39" s="83">
        <f>ROUND((SUM(BI89:BI162)),  2)</f>
        <v>0</v>
      </c>
      <c r="I39" s="93">
        <v>0</v>
      </c>
      <c r="J39" s="83">
        <f>0</f>
        <v>0</v>
      </c>
      <c r="L39" s="32"/>
    </row>
    <row r="40" spans="2:12" s="1" customFormat="1" ht="6.95" customHeight="1">
      <c r="B40" s="32"/>
      <c r="L40" s="32"/>
    </row>
    <row r="41" spans="2:12" s="1" customFormat="1" ht="25.35" customHeight="1">
      <c r="B41" s="32"/>
      <c r="C41" s="94"/>
      <c r="D41" s="95" t="s">
        <v>48</v>
      </c>
      <c r="E41" s="54"/>
      <c r="F41" s="54"/>
      <c r="G41" s="96" t="s">
        <v>49</v>
      </c>
      <c r="H41" s="97" t="s">
        <v>50</v>
      </c>
      <c r="I41" s="54"/>
      <c r="J41" s="98">
        <f>SUM(J32:J39)</f>
        <v>0</v>
      </c>
      <c r="K41" s="99"/>
      <c r="L41" s="32"/>
    </row>
    <row r="42" spans="2:12" s="1" customFormat="1" ht="14.45" customHeight="1">
      <c r="B42" s="41"/>
      <c r="C42" s="42"/>
      <c r="D42" s="42"/>
      <c r="E42" s="42"/>
      <c r="F42" s="42"/>
      <c r="G42" s="42"/>
      <c r="H42" s="42"/>
      <c r="I42" s="42"/>
      <c r="J42" s="42"/>
      <c r="K42" s="42"/>
      <c r="L42" s="32"/>
    </row>
    <row r="46" spans="2:12" s="1" customFormat="1" ht="6.95" customHeight="1">
      <c r="B46" s="43"/>
      <c r="C46" s="44"/>
      <c r="D46" s="44"/>
      <c r="E46" s="44"/>
      <c r="F46" s="44"/>
      <c r="G46" s="44"/>
      <c r="H46" s="44"/>
      <c r="I46" s="44"/>
      <c r="J46" s="44"/>
      <c r="K46" s="44"/>
      <c r="L46" s="32"/>
    </row>
    <row r="47" spans="2:12" s="1" customFormat="1" ht="24.95" customHeight="1">
      <c r="B47" s="32"/>
      <c r="C47" s="21" t="s">
        <v>114</v>
      </c>
      <c r="L47" s="32"/>
    </row>
    <row r="48" spans="2:12" s="1" customFormat="1" ht="6.95" customHeight="1">
      <c r="B48" s="32"/>
      <c r="L48" s="32"/>
    </row>
    <row r="49" spans="2:47" s="1" customFormat="1" ht="12" customHeight="1">
      <c r="B49" s="32"/>
      <c r="C49" s="27" t="s">
        <v>16</v>
      </c>
      <c r="L49" s="32"/>
    </row>
    <row r="50" spans="2:47" s="1" customFormat="1" ht="16.5" customHeight="1">
      <c r="B50" s="32"/>
      <c r="E50" s="318" t="str">
        <f>E7</f>
        <v>Menza pro studenty a zaměstnance v budově MFF UK - Malostranské náměstí</v>
      </c>
      <c r="F50" s="319"/>
      <c r="G50" s="319"/>
      <c r="H50" s="319"/>
      <c r="L50" s="32"/>
    </row>
    <row r="51" spans="2:47" ht="12" customHeight="1">
      <c r="B51" s="20"/>
      <c r="C51" s="27" t="s">
        <v>112</v>
      </c>
      <c r="L51" s="20"/>
    </row>
    <row r="52" spans="2:47" s="1" customFormat="1" ht="16.5" customHeight="1">
      <c r="B52" s="32"/>
      <c r="E52" s="318" t="s">
        <v>886</v>
      </c>
      <c r="F52" s="320"/>
      <c r="G52" s="320"/>
      <c r="H52" s="320"/>
      <c r="L52" s="32"/>
    </row>
    <row r="53" spans="2:47" s="1" customFormat="1" ht="12" customHeight="1">
      <c r="B53" s="32"/>
      <c r="C53" s="27" t="s">
        <v>887</v>
      </c>
      <c r="L53" s="32"/>
    </row>
    <row r="54" spans="2:47" s="1" customFormat="1" ht="16.5" customHeight="1">
      <c r="B54" s="32"/>
      <c r="E54" s="282" t="str">
        <f>E11</f>
        <v>D.1.4.d.4 - Soupis dílů (NECENIT)</v>
      </c>
      <c r="F54" s="320"/>
      <c r="G54" s="320"/>
      <c r="H54" s="320"/>
      <c r="L54" s="32"/>
    </row>
    <row r="55" spans="2:47" s="1" customFormat="1" ht="6.95" customHeight="1">
      <c r="B55" s="32"/>
      <c r="L55" s="32"/>
    </row>
    <row r="56" spans="2:47" s="1" customFormat="1" ht="12" customHeight="1">
      <c r="B56" s="32"/>
      <c r="C56" s="27" t="s">
        <v>21</v>
      </c>
      <c r="F56" s="25" t="str">
        <f>F14</f>
        <v xml:space="preserve"> </v>
      </c>
      <c r="I56" s="27" t="s">
        <v>23</v>
      </c>
      <c r="J56" s="49" t="str">
        <f>IF(J14="","",J14)</f>
        <v>29. 4. 2024</v>
      </c>
      <c r="L56" s="32"/>
    </row>
    <row r="57" spans="2:47" s="1" customFormat="1" ht="6.95" customHeight="1">
      <c r="B57" s="32"/>
      <c r="L57" s="32"/>
    </row>
    <row r="58" spans="2:47" s="1" customFormat="1" ht="15.2" customHeight="1">
      <c r="B58" s="32"/>
      <c r="C58" s="27" t="s">
        <v>25</v>
      </c>
      <c r="F58" s="25" t="str">
        <f>E17</f>
        <v>Univerzita Karlova</v>
      </c>
      <c r="I58" s="27" t="s">
        <v>31</v>
      </c>
      <c r="J58" s="30" t="str">
        <f>E23</f>
        <v>ISONOE INVEST a.s.</v>
      </c>
      <c r="L58" s="32"/>
    </row>
    <row r="59" spans="2:47" s="1" customFormat="1" ht="15.2" customHeight="1">
      <c r="B59" s="32"/>
      <c r="C59" s="27" t="s">
        <v>29</v>
      </c>
      <c r="F59" s="25" t="str">
        <f>IF(E20="","",E20)</f>
        <v>Vyplň údaj</v>
      </c>
      <c r="I59" s="27" t="s">
        <v>34</v>
      </c>
      <c r="J59" s="30" t="str">
        <f>E26</f>
        <v>Jaroslav Kudláček</v>
      </c>
      <c r="L59" s="32"/>
    </row>
    <row r="60" spans="2:47" s="1" customFormat="1" ht="10.35" customHeight="1">
      <c r="B60" s="32"/>
      <c r="L60" s="32"/>
    </row>
    <row r="61" spans="2:47" s="1" customFormat="1" ht="29.25" customHeight="1">
      <c r="B61" s="32"/>
      <c r="C61" s="100" t="s">
        <v>115</v>
      </c>
      <c r="D61" s="94"/>
      <c r="E61" s="94"/>
      <c r="F61" s="94"/>
      <c r="G61" s="94"/>
      <c r="H61" s="94"/>
      <c r="I61" s="94"/>
      <c r="J61" s="101" t="s">
        <v>116</v>
      </c>
      <c r="K61" s="94"/>
      <c r="L61" s="32"/>
    </row>
    <row r="62" spans="2:47" s="1" customFormat="1" ht="10.35" customHeight="1">
      <c r="B62" s="32"/>
      <c r="L62" s="32"/>
    </row>
    <row r="63" spans="2:47" s="1" customFormat="1" ht="22.9" customHeight="1">
      <c r="B63" s="32"/>
      <c r="C63" s="102" t="s">
        <v>70</v>
      </c>
      <c r="J63" s="63">
        <f>J89</f>
        <v>0</v>
      </c>
      <c r="L63" s="32"/>
      <c r="AU63" s="17" t="s">
        <v>117</v>
      </c>
    </row>
    <row r="64" spans="2:47" s="8" customFormat="1" ht="24.95" customHeight="1">
      <c r="B64" s="103"/>
      <c r="D64" s="104" t="s">
        <v>891</v>
      </c>
      <c r="E64" s="105"/>
      <c r="F64" s="105"/>
      <c r="G64" s="105"/>
      <c r="H64" s="105"/>
      <c r="I64" s="105"/>
      <c r="J64" s="106">
        <f>J90</f>
        <v>0</v>
      </c>
      <c r="L64" s="103"/>
    </row>
    <row r="65" spans="2:12" s="9" customFormat="1" ht="19.899999999999999" customHeight="1">
      <c r="B65" s="107"/>
      <c r="D65" s="108" t="s">
        <v>892</v>
      </c>
      <c r="E65" s="109"/>
      <c r="F65" s="109"/>
      <c r="G65" s="109"/>
      <c r="H65" s="109"/>
      <c r="I65" s="109"/>
      <c r="J65" s="110">
        <f>J91</f>
        <v>0</v>
      </c>
      <c r="L65" s="107"/>
    </row>
    <row r="66" spans="2:12" s="9" customFormat="1" ht="19.899999999999999" customHeight="1">
      <c r="B66" s="107"/>
      <c r="D66" s="108" t="s">
        <v>892</v>
      </c>
      <c r="E66" s="109"/>
      <c r="F66" s="109"/>
      <c r="G66" s="109"/>
      <c r="H66" s="109"/>
      <c r="I66" s="109"/>
      <c r="J66" s="110">
        <f>J119</f>
        <v>0</v>
      </c>
      <c r="L66" s="107"/>
    </row>
    <row r="67" spans="2:12" s="9" customFormat="1" ht="19.899999999999999" customHeight="1">
      <c r="B67" s="107"/>
      <c r="D67" s="108" t="s">
        <v>892</v>
      </c>
      <c r="E67" s="109"/>
      <c r="F67" s="109"/>
      <c r="G67" s="109"/>
      <c r="H67" s="109"/>
      <c r="I67" s="109"/>
      <c r="J67" s="110">
        <f>J157</f>
        <v>0</v>
      </c>
      <c r="L67" s="107"/>
    </row>
    <row r="68" spans="2:12" s="1" customFormat="1" ht="21.75" customHeight="1">
      <c r="B68" s="32"/>
      <c r="L68" s="32"/>
    </row>
    <row r="69" spans="2:12" s="1" customFormat="1" ht="6.95" customHeight="1">
      <c r="B69" s="41"/>
      <c r="C69" s="42"/>
      <c r="D69" s="42"/>
      <c r="E69" s="42"/>
      <c r="F69" s="42"/>
      <c r="G69" s="42"/>
      <c r="H69" s="42"/>
      <c r="I69" s="42"/>
      <c r="J69" s="42"/>
      <c r="K69" s="42"/>
      <c r="L69" s="32"/>
    </row>
    <row r="73" spans="2:12" s="1" customFormat="1" ht="6.95" customHeight="1">
      <c r="B73" s="43"/>
      <c r="C73" s="44"/>
      <c r="D73" s="44"/>
      <c r="E73" s="44"/>
      <c r="F73" s="44"/>
      <c r="G73" s="44"/>
      <c r="H73" s="44"/>
      <c r="I73" s="44"/>
      <c r="J73" s="44"/>
      <c r="K73" s="44"/>
      <c r="L73" s="32"/>
    </row>
    <row r="74" spans="2:12" s="1" customFormat="1" ht="24.95" customHeight="1">
      <c r="B74" s="32"/>
      <c r="C74" s="21" t="s">
        <v>130</v>
      </c>
      <c r="L74" s="32"/>
    </row>
    <row r="75" spans="2:12" s="1" customFormat="1" ht="6.95" customHeight="1">
      <c r="B75" s="32"/>
      <c r="L75" s="32"/>
    </row>
    <row r="76" spans="2:12" s="1" customFormat="1" ht="12" customHeight="1">
      <c r="B76" s="32"/>
      <c r="C76" s="27" t="s">
        <v>16</v>
      </c>
      <c r="L76" s="32"/>
    </row>
    <row r="77" spans="2:12" s="1" customFormat="1" ht="16.5" customHeight="1">
      <c r="B77" s="32"/>
      <c r="E77" s="318" t="str">
        <f>E7</f>
        <v>Menza pro studenty a zaměstnance v budově MFF UK - Malostranské náměstí</v>
      </c>
      <c r="F77" s="319"/>
      <c r="G77" s="319"/>
      <c r="H77" s="319"/>
      <c r="L77" s="32"/>
    </row>
    <row r="78" spans="2:12" ht="12" customHeight="1">
      <c r="B78" s="20"/>
      <c r="C78" s="27" t="s">
        <v>112</v>
      </c>
      <c r="L78" s="20"/>
    </row>
    <row r="79" spans="2:12" s="1" customFormat="1" ht="16.5" customHeight="1">
      <c r="B79" s="32"/>
      <c r="E79" s="318" t="s">
        <v>886</v>
      </c>
      <c r="F79" s="320"/>
      <c r="G79" s="320"/>
      <c r="H79" s="320"/>
      <c r="L79" s="32"/>
    </row>
    <row r="80" spans="2:12" s="1" customFormat="1" ht="12" customHeight="1">
      <c r="B80" s="32"/>
      <c r="C80" s="27" t="s">
        <v>887</v>
      </c>
      <c r="L80" s="32"/>
    </row>
    <row r="81" spans="2:65" s="1" customFormat="1" ht="16.5" customHeight="1">
      <c r="B81" s="32"/>
      <c r="E81" s="282" t="str">
        <f>E11</f>
        <v>D.1.4.d.4 - Soupis dílů (NECENIT)</v>
      </c>
      <c r="F81" s="320"/>
      <c r="G81" s="320"/>
      <c r="H81" s="320"/>
      <c r="L81" s="32"/>
    </row>
    <row r="82" spans="2:65" s="1" customFormat="1" ht="6.95" customHeight="1">
      <c r="B82" s="32"/>
      <c r="L82" s="32"/>
    </row>
    <row r="83" spans="2:65" s="1" customFormat="1" ht="12" customHeight="1">
      <c r="B83" s="32"/>
      <c r="C83" s="27" t="s">
        <v>21</v>
      </c>
      <c r="F83" s="25" t="str">
        <f>F14</f>
        <v xml:space="preserve"> </v>
      </c>
      <c r="I83" s="27" t="s">
        <v>23</v>
      </c>
      <c r="J83" s="49" t="str">
        <f>IF(J14="","",J14)</f>
        <v>29. 4. 2024</v>
      </c>
      <c r="L83" s="32"/>
    </row>
    <row r="84" spans="2:65" s="1" customFormat="1" ht="6.95" customHeight="1">
      <c r="B84" s="32"/>
      <c r="L84" s="32"/>
    </row>
    <row r="85" spans="2:65" s="1" customFormat="1" ht="15.2" customHeight="1">
      <c r="B85" s="32"/>
      <c r="C85" s="27" t="s">
        <v>25</v>
      </c>
      <c r="F85" s="25" t="str">
        <f>E17</f>
        <v>Univerzita Karlova</v>
      </c>
      <c r="I85" s="27" t="s">
        <v>31</v>
      </c>
      <c r="J85" s="30" t="str">
        <f>E23</f>
        <v>ISONOE INVEST a.s.</v>
      </c>
      <c r="L85" s="32"/>
    </row>
    <row r="86" spans="2:65" s="1" customFormat="1" ht="15.2" customHeight="1">
      <c r="B86" s="32"/>
      <c r="C86" s="27" t="s">
        <v>29</v>
      </c>
      <c r="F86" s="25" t="str">
        <f>IF(E20="","",E20)</f>
        <v>Vyplň údaj</v>
      </c>
      <c r="I86" s="27" t="s">
        <v>34</v>
      </c>
      <c r="J86" s="30" t="str">
        <f>E26</f>
        <v>Jaroslav Kudláček</v>
      </c>
      <c r="L86" s="32"/>
    </row>
    <row r="87" spans="2:65" s="1" customFormat="1" ht="10.35" customHeight="1">
      <c r="B87" s="32"/>
      <c r="L87" s="32"/>
    </row>
    <row r="88" spans="2:65" s="10" customFormat="1" ht="29.25" customHeight="1">
      <c r="B88" s="111"/>
      <c r="C88" s="112" t="s">
        <v>131</v>
      </c>
      <c r="D88" s="113" t="s">
        <v>57</v>
      </c>
      <c r="E88" s="113" t="s">
        <v>53</v>
      </c>
      <c r="F88" s="113" t="s">
        <v>54</v>
      </c>
      <c r="G88" s="113" t="s">
        <v>132</v>
      </c>
      <c r="H88" s="113" t="s">
        <v>133</v>
      </c>
      <c r="I88" s="113" t="s">
        <v>134</v>
      </c>
      <c r="J88" s="113" t="s">
        <v>116</v>
      </c>
      <c r="K88" s="114" t="s">
        <v>135</v>
      </c>
      <c r="L88" s="111"/>
      <c r="M88" s="56" t="s">
        <v>19</v>
      </c>
      <c r="N88" s="57" t="s">
        <v>42</v>
      </c>
      <c r="O88" s="57" t="s">
        <v>136</v>
      </c>
      <c r="P88" s="57" t="s">
        <v>137</v>
      </c>
      <c r="Q88" s="57" t="s">
        <v>138</v>
      </c>
      <c r="R88" s="57" t="s">
        <v>139</v>
      </c>
      <c r="S88" s="57" t="s">
        <v>140</v>
      </c>
      <c r="T88" s="58" t="s">
        <v>141</v>
      </c>
    </row>
    <row r="89" spans="2:65" s="1" customFormat="1" ht="22.9" customHeight="1">
      <c r="B89" s="32"/>
      <c r="C89" s="61" t="s">
        <v>142</v>
      </c>
      <c r="J89" s="115">
        <f>BK89</f>
        <v>0</v>
      </c>
      <c r="L89" s="32"/>
      <c r="M89" s="59"/>
      <c r="N89" s="50"/>
      <c r="O89" s="50"/>
      <c r="P89" s="116">
        <f>P90</f>
        <v>0</v>
      </c>
      <c r="Q89" s="50"/>
      <c r="R89" s="116">
        <f>R90</f>
        <v>0</v>
      </c>
      <c r="S89" s="50"/>
      <c r="T89" s="117">
        <f>T90</f>
        <v>0</v>
      </c>
      <c r="AT89" s="17" t="s">
        <v>71</v>
      </c>
      <c r="AU89" s="17" t="s">
        <v>117</v>
      </c>
      <c r="BK89" s="118">
        <f>BK90</f>
        <v>0</v>
      </c>
    </row>
    <row r="90" spans="2:65" s="11" customFormat="1" ht="25.9" customHeight="1">
      <c r="B90" s="119"/>
      <c r="D90" s="120" t="s">
        <v>71</v>
      </c>
      <c r="E90" s="121" t="s">
        <v>417</v>
      </c>
      <c r="F90" s="121" t="s">
        <v>893</v>
      </c>
      <c r="I90" s="122"/>
      <c r="J90" s="123">
        <f>BK90</f>
        <v>0</v>
      </c>
      <c r="L90" s="119"/>
      <c r="M90" s="124"/>
      <c r="P90" s="125">
        <f>P91+P119+P157</f>
        <v>0</v>
      </c>
      <c r="R90" s="125">
        <f>R91+R119+R157</f>
        <v>0</v>
      </c>
      <c r="T90" s="126">
        <f>T91+T119+T157</f>
        <v>0</v>
      </c>
      <c r="AR90" s="120" t="s">
        <v>80</v>
      </c>
      <c r="AT90" s="127" t="s">
        <v>71</v>
      </c>
      <c r="AU90" s="127" t="s">
        <v>72</v>
      </c>
      <c r="AY90" s="120" t="s">
        <v>145</v>
      </c>
      <c r="BK90" s="128">
        <f>BK91+BK119+BK157</f>
        <v>0</v>
      </c>
    </row>
    <row r="91" spans="2:65" s="11" customFormat="1" ht="22.9" customHeight="1">
      <c r="B91" s="119"/>
      <c r="D91" s="120" t="s">
        <v>71</v>
      </c>
      <c r="E91" s="129" t="s">
        <v>417</v>
      </c>
      <c r="F91" s="129" t="s">
        <v>893</v>
      </c>
      <c r="I91" s="122"/>
      <c r="J91" s="130">
        <f>BK91</f>
        <v>0</v>
      </c>
      <c r="L91" s="119"/>
      <c r="M91" s="124"/>
      <c r="P91" s="125">
        <f>SUM(P92:P118)</f>
        <v>0</v>
      </c>
      <c r="R91" s="125">
        <f>SUM(R92:R118)</f>
        <v>0</v>
      </c>
      <c r="T91" s="126">
        <f>SUM(T92:T118)</f>
        <v>0</v>
      </c>
      <c r="AR91" s="120" t="s">
        <v>80</v>
      </c>
      <c r="AT91" s="127" t="s">
        <v>71</v>
      </c>
      <c r="AU91" s="127" t="s">
        <v>80</v>
      </c>
      <c r="AY91" s="120" t="s">
        <v>145</v>
      </c>
      <c r="BK91" s="128">
        <f>SUM(BK92:BK118)</f>
        <v>0</v>
      </c>
    </row>
    <row r="92" spans="2:65" s="1" customFormat="1" ht="16.5" customHeight="1">
      <c r="B92" s="32"/>
      <c r="C92" s="169" t="s">
        <v>80</v>
      </c>
      <c r="D92" s="169" t="s">
        <v>369</v>
      </c>
      <c r="E92" s="170" t="s">
        <v>894</v>
      </c>
      <c r="F92" s="171" t="s">
        <v>895</v>
      </c>
      <c r="G92" s="172" t="s">
        <v>19</v>
      </c>
      <c r="H92" s="173">
        <v>1</v>
      </c>
      <c r="I92" s="174"/>
      <c r="J92" s="175">
        <f t="shared" ref="J92:J118" si="0">ROUND(I92*H92,2)</f>
        <v>0</v>
      </c>
      <c r="K92" s="171" t="s">
        <v>19</v>
      </c>
      <c r="L92" s="176"/>
      <c r="M92" s="177" t="s">
        <v>19</v>
      </c>
      <c r="N92" s="178" t="s">
        <v>43</v>
      </c>
      <c r="P92" s="140">
        <f t="shared" ref="P92:P118" si="1">O92*H92</f>
        <v>0</v>
      </c>
      <c r="Q92" s="140">
        <v>0</v>
      </c>
      <c r="R92" s="140">
        <f t="shared" ref="R92:R118" si="2">Q92*H92</f>
        <v>0</v>
      </c>
      <c r="S92" s="140">
        <v>0</v>
      </c>
      <c r="T92" s="141">
        <f t="shared" ref="T92:T118" si="3">S92*H92</f>
        <v>0</v>
      </c>
      <c r="AR92" s="142" t="s">
        <v>199</v>
      </c>
      <c r="AT92" s="142" t="s">
        <v>369</v>
      </c>
      <c r="AU92" s="142" t="s">
        <v>82</v>
      </c>
      <c r="AY92" s="17" t="s">
        <v>145</v>
      </c>
      <c r="BE92" s="143">
        <f t="shared" ref="BE92:BE118" si="4">IF(N92="základní",J92,0)</f>
        <v>0</v>
      </c>
      <c r="BF92" s="143">
        <f t="shared" ref="BF92:BF118" si="5">IF(N92="snížená",J92,0)</f>
        <v>0</v>
      </c>
      <c r="BG92" s="143">
        <f t="shared" ref="BG92:BG118" si="6">IF(N92="zákl. přenesená",J92,0)</f>
        <v>0</v>
      </c>
      <c r="BH92" s="143">
        <f t="shared" ref="BH92:BH118" si="7">IF(N92="sníž. přenesená",J92,0)</f>
        <v>0</v>
      </c>
      <c r="BI92" s="143">
        <f t="shared" ref="BI92:BI118" si="8">IF(N92="nulová",J92,0)</f>
        <v>0</v>
      </c>
      <c r="BJ92" s="17" t="s">
        <v>80</v>
      </c>
      <c r="BK92" s="143">
        <f t="shared" ref="BK92:BK118" si="9">ROUND(I92*H92,2)</f>
        <v>0</v>
      </c>
      <c r="BL92" s="17" t="s">
        <v>153</v>
      </c>
      <c r="BM92" s="142" t="s">
        <v>82</v>
      </c>
    </row>
    <row r="93" spans="2:65" s="1" customFormat="1" ht="16.5" customHeight="1">
      <c r="B93" s="32"/>
      <c r="C93" s="169" t="s">
        <v>82</v>
      </c>
      <c r="D93" s="169" t="s">
        <v>369</v>
      </c>
      <c r="E93" s="170" t="s">
        <v>896</v>
      </c>
      <c r="F93" s="171" t="s">
        <v>897</v>
      </c>
      <c r="G93" s="172" t="s">
        <v>19</v>
      </c>
      <c r="H93" s="173">
        <v>1</v>
      </c>
      <c r="I93" s="174"/>
      <c r="J93" s="175">
        <f t="shared" si="0"/>
        <v>0</v>
      </c>
      <c r="K93" s="171" t="s">
        <v>19</v>
      </c>
      <c r="L93" s="176"/>
      <c r="M93" s="177" t="s">
        <v>19</v>
      </c>
      <c r="N93" s="178" t="s">
        <v>43</v>
      </c>
      <c r="P93" s="140">
        <f t="shared" si="1"/>
        <v>0</v>
      </c>
      <c r="Q93" s="140">
        <v>0</v>
      </c>
      <c r="R93" s="140">
        <f t="shared" si="2"/>
        <v>0</v>
      </c>
      <c r="S93" s="140">
        <v>0</v>
      </c>
      <c r="T93" s="141">
        <f t="shared" si="3"/>
        <v>0</v>
      </c>
      <c r="AR93" s="142" t="s">
        <v>199</v>
      </c>
      <c r="AT93" s="142" t="s">
        <v>369</v>
      </c>
      <c r="AU93" s="142" t="s">
        <v>82</v>
      </c>
      <c r="AY93" s="17" t="s">
        <v>145</v>
      </c>
      <c r="BE93" s="143">
        <f t="shared" si="4"/>
        <v>0</v>
      </c>
      <c r="BF93" s="143">
        <f t="shared" si="5"/>
        <v>0</v>
      </c>
      <c r="BG93" s="143">
        <f t="shared" si="6"/>
        <v>0</v>
      </c>
      <c r="BH93" s="143">
        <f t="shared" si="7"/>
        <v>0</v>
      </c>
      <c r="BI93" s="143">
        <f t="shared" si="8"/>
        <v>0</v>
      </c>
      <c r="BJ93" s="17" t="s">
        <v>80</v>
      </c>
      <c r="BK93" s="143">
        <f t="shared" si="9"/>
        <v>0</v>
      </c>
      <c r="BL93" s="17" t="s">
        <v>153</v>
      </c>
      <c r="BM93" s="142" t="s">
        <v>153</v>
      </c>
    </row>
    <row r="94" spans="2:65" s="1" customFormat="1" ht="16.5" customHeight="1">
      <c r="B94" s="32"/>
      <c r="C94" s="169" t="s">
        <v>167</v>
      </c>
      <c r="D94" s="169" t="s">
        <v>369</v>
      </c>
      <c r="E94" s="170" t="s">
        <v>898</v>
      </c>
      <c r="F94" s="171" t="s">
        <v>899</v>
      </c>
      <c r="G94" s="172" t="s">
        <v>19</v>
      </c>
      <c r="H94" s="173">
        <v>1</v>
      </c>
      <c r="I94" s="174"/>
      <c r="J94" s="175">
        <f t="shared" si="0"/>
        <v>0</v>
      </c>
      <c r="K94" s="171" t="s">
        <v>19</v>
      </c>
      <c r="L94" s="176"/>
      <c r="M94" s="177" t="s">
        <v>19</v>
      </c>
      <c r="N94" s="178" t="s">
        <v>43</v>
      </c>
      <c r="P94" s="140">
        <f t="shared" si="1"/>
        <v>0</v>
      </c>
      <c r="Q94" s="140">
        <v>0</v>
      </c>
      <c r="R94" s="140">
        <f t="shared" si="2"/>
        <v>0</v>
      </c>
      <c r="S94" s="140">
        <v>0</v>
      </c>
      <c r="T94" s="141">
        <f t="shared" si="3"/>
        <v>0</v>
      </c>
      <c r="AR94" s="142" t="s">
        <v>199</v>
      </c>
      <c r="AT94" s="142" t="s">
        <v>369</v>
      </c>
      <c r="AU94" s="142" t="s">
        <v>82</v>
      </c>
      <c r="AY94" s="17" t="s">
        <v>145</v>
      </c>
      <c r="BE94" s="143">
        <f t="shared" si="4"/>
        <v>0</v>
      </c>
      <c r="BF94" s="143">
        <f t="shared" si="5"/>
        <v>0</v>
      </c>
      <c r="BG94" s="143">
        <f t="shared" si="6"/>
        <v>0</v>
      </c>
      <c r="BH94" s="143">
        <f t="shared" si="7"/>
        <v>0</v>
      </c>
      <c r="BI94" s="143">
        <f t="shared" si="8"/>
        <v>0</v>
      </c>
      <c r="BJ94" s="17" t="s">
        <v>80</v>
      </c>
      <c r="BK94" s="143">
        <f t="shared" si="9"/>
        <v>0</v>
      </c>
      <c r="BL94" s="17" t="s">
        <v>153</v>
      </c>
      <c r="BM94" s="142" t="s">
        <v>146</v>
      </c>
    </row>
    <row r="95" spans="2:65" s="1" customFormat="1" ht="16.5" customHeight="1">
      <c r="B95" s="32"/>
      <c r="C95" s="169" t="s">
        <v>153</v>
      </c>
      <c r="D95" s="169" t="s">
        <v>369</v>
      </c>
      <c r="E95" s="170" t="s">
        <v>900</v>
      </c>
      <c r="F95" s="171" t="s">
        <v>901</v>
      </c>
      <c r="G95" s="172" t="s">
        <v>19</v>
      </c>
      <c r="H95" s="173">
        <v>1</v>
      </c>
      <c r="I95" s="174"/>
      <c r="J95" s="175">
        <f t="shared" si="0"/>
        <v>0</v>
      </c>
      <c r="K95" s="171" t="s">
        <v>19</v>
      </c>
      <c r="L95" s="176"/>
      <c r="M95" s="177" t="s">
        <v>19</v>
      </c>
      <c r="N95" s="178" t="s">
        <v>43</v>
      </c>
      <c r="P95" s="140">
        <f t="shared" si="1"/>
        <v>0</v>
      </c>
      <c r="Q95" s="140">
        <v>0</v>
      </c>
      <c r="R95" s="140">
        <f t="shared" si="2"/>
        <v>0</v>
      </c>
      <c r="S95" s="140">
        <v>0</v>
      </c>
      <c r="T95" s="141">
        <f t="shared" si="3"/>
        <v>0</v>
      </c>
      <c r="AR95" s="142" t="s">
        <v>199</v>
      </c>
      <c r="AT95" s="142" t="s">
        <v>369</v>
      </c>
      <c r="AU95" s="142" t="s">
        <v>82</v>
      </c>
      <c r="AY95" s="17" t="s">
        <v>145</v>
      </c>
      <c r="BE95" s="143">
        <f t="shared" si="4"/>
        <v>0</v>
      </c>
      <c r="BF95" s="143">
        <f t="shared" si="5"/>
        <v>0</v>
      </c>
      <c r="BG95" s="143">
        <f t="shared" si="6"/>
        <v>0</v>
      </c>
      <c r="BH95" s="143">
        <f t="shared" si="7"/>
        <v>0</v>
      </c>
      <c r="BI95" s="143">
        <f t="shared" si="8"/>
        <v>0</v>
      </c>
      <c r="BJ95" s="17" t="s">
        <v>80</v>
      </c>
      <c r="BK95" s="143">
        <f t="shared" si="9"/>
        <v>0</v>
      </c>
      <c r="BL95" s="17" t="s">
        <v>153</v>
      </c>
      <c r="BM95" s="142" t="s">
        <v>199</v>
      </c>
    </row>
    <row r="96" spans="2:65" s="1" customFormat="1" ht="16.5" customHeight="1">
      <c r="B96" s="32"/>
      <c r="C96" s="169" t="s">
        <v>178</v>
      </c>
      <c r="D96" s="169" t="s">
        <v>369</v>
      </c>
      <c r="E96" s="170" t="s">
        <v>902</v>
      </c>
      <c r="F96" s="171" t="s">
        <v>903</v>
      </c>
      <c r="G96" s="172" t="s">
        <v>19</v>
      </c>
      <c r="H96" s="173">
        <v>1</v>
      </c>
      <c r="I96" s="174"/>
      <c r="J96" s="175">
        <f t="shared" si="0"/>
        <v>0</v>
      </c>
      <c r="K96" s="171" t="s">
        <v>19</v>
      </c>
      <c r="L96" s="176"/>
      <c r="M96" s="177" t="s">
        <v>19</v>
      </c>
      <c r="N96" s="178" t="s">
        <v>43</v>
      </c>
      <c r="P96" s="140">
        <f t="shared" si="1"/>
        <v>0</v>
      </c>
      <c r="Q96" s="140">
        <v>0</v>
      </c>
      <c r="R96" s="140">
        <f t="shared" si="2"/>
        <v>0</v>
      </c>
      <c r="S96" s="140">
        <v>0</v>
      </c>
      <c r="T96" s="141">
        <f t="shared" si="3"/>
        <v>0</v>
      </c>
      <c r="AR96" s="142" t="s">
        <v>199</v>
      </c>
      <c r="AT96" s="142" t="s">
        <v>369</v>
      </c>
      <c r="AU96" s="142" t="s">
        <v>82</v>
      </c>
      <c r="AY96" s="17" t="s">
        <v>145</v>
      </c>
      <c r="BE96" s="143">
        <f t="shared" si="4"/>
        <v>0</v>
      </c>
      <c r="BF96" s="143">
        <f t="shared" si="5"/>
        <v>0</v>
      </c>
      <c r="BG96" s="143">
        <f t="shared" si="6"/>
        <v>0</v>
      </c>
      <c r="BH96" s="143">
        <f t="shared" si="7"/>
        <v>0</v>
      </c>
      <c r="BI96" s="143">
        <f t="shared" si="8"/>
        <v>0</v>
      </c>
      <c r="BJ96" s="17" t="s">
        <v>80</v>
      </c>
      <c r="BK96" s="143">
        <f t="shared" si="9"/>
        <v>0</v>
      </c>
      <c r="BL96" s="17" t="s">
        <v>153</v>
      </c>
      <c r="BM96" s="142" t="s">
        <v>212</v>
      </c>
    </row>
    <row r="97" spans="2:65" s="1" customFormat="1" ht="16.5" customHeight="1">
      <c r="B97" s="32"/>
      <c r="C97" s="169" t="s">
        <v>146</v>
      </c>
      <c r="D97" s="169" t="s">
        <v>369</v>
      </c>
      <c r="E97" s="170" t="s">
        <v>900</v>
      </c>
      <c r="F97" s="171" t="s">
        <v>901</v>
      </c>
      <c r="G97" s="172" t="s">
        <v>19</v>
      </c>
      <c r="H97" s="173">
        <v>1</v>
      </c>
      <c r="I97" s="174"/>
      <c r="J97" s="175">
        <f t="shared" si="0"/>
        <v>0</v>
      </c>
      <c r="K97" s="171" t="s">
        <v>19</v>
      </c>
      <c r="L97" s="176"/>
      <c r="M97" s="177" t="s">
        <v>19</v>
      </c>
      <c r="N97" s="178" t="s">
        <v>43</v>
      </c>
      <c r="P97" s="140">
        <f t="shared" si="1"/>
        <v>0</v>
      </c>
      <c r="Q97" s="140">
        <v>0</v>
      </c>
      <c r="R97" s="140">
        <f t="shared" si="2"/>
        <v>0</v>
      </c>
      <c r="S97" s="140">
        <v>0</v>
      </c>
      <c r="T97" s="141">
        <f t="shared" si="3"/>
        <v>0</v>
      </c>
      <c r="AR97" s="142" t="s">
        <v>199</v>
      </c>
      <c r="AT97" s="142" t="s">
        <v>369</v>
      </c>
      <c r="AU97" s="142" t="s">
        <v>82</v>
      </c>
      <c r="AY97" s="17" t="s">
        <v>145</v>
      </c>
      <c r="BE97" s="143">
        <f t="shared" si="4"/>
        <v>0</v>
      </c>
      <c r="BF97" s="143">
        <f t="shared" si="5"/>
        <v>0</v>
      </c>
      <c r="BG97" s="143">
        <f t="shared" si="6"/>
        <v>0</v>
      </c>
      <c r="BH97" s="143">
        <f t="shared" si="7"/>
        <v>0</v>
      </c>
      <c r="BI97" s="143">
        <f t="shared" si="8"/>
        <v>0</v>
      </c>
      <c r="BJ97" s="17" t="s">
        <v>80</v>
      </c>
      <c r="BK97" s="143">
        <f t="shared" si="9"/>
        <v>0</v>
      </c>
      <c r="BL97" s="17" t="s">
        <v>153</v>
      </c>
      <c r="BM97" s="142" t="s">
        <v>8</v>
      </c>
    </row>
    <row r="98" spans="2:65" s="1" customFormat="1" ht="16.5" customHeight="1">
      <c r="B98" s="32"/>
      <c r="C98" s="169" t="s">
        <v>194</v>
      </c>
      <c r="D98" s="169" t="s">
        <v>369</v>
      </c>
      <c r="E98" s="170" t="s">
        <v>902</v>
      </c>
      <c r="F98" s="171" t="s">
        <v>903</v>
      </c>
      <c r="G98" s="172" t="s">
        <v>19</v>
      </c>
      <c r="H98" s="173">
        <v>1</v>
      </c>
      <c r="I98" s="174"/>
      <c r="J98" s="175">
        <f t="shared" si="0"/>
        <v>0</v>
      </c>
      <c r="K98" s="171" t="s">
        <v>19</v>
      </c>
      <c r="L98" s="176"/>
      <c r="M98" s="177" t="s">
        <v>19</v>
      </c>
      <c r="N98" s="178" t="s">
        <v>43</v>
      </c>
      <c r="P98" s="140">
        <f t="shared" si="1"/>
        <v>0</v>
      </c>
      <c r="Q98" s="140">
        <v>0</v>
      </c>
      <c r="R98" s="140">
        <f t="shared" si="2"/>
        <v>0</v>
      </c>
      <c r="S98" s="140">
        <v>0</v>
      </c>
      <c r="T98" s="141">
        <f t="shared" si="3"/>
        <v>0</v>
      </c>
      <c r="AR98" s="142" t="s">
        <v>199</v>
      </c>
      <c r="AT98" s="142" t="s">
        <v>369</v>
      </c>
      <c r="AU98" s="142" t="s">
        <v>82</v>
      </c>
      <c r="AY98" s="17" t="s">
        <v>145</v>
      </c>
      <c r="BE98" s="143">
        <f t="shared" si="4"/>
        <v>0</v>
      </c>
      <c r="BF98" s="143">
        <f t="shared" si="5"/>
        <v>0</v>
      </c>
      <c r="BG98" s="143">
        <f t="shared" si="6"/>
        <v>0</v>
      </c>
      <c r="BH98" s="143">
        <f t="shared" si="7"/>
        <v>0</v>
      </c>
      <c r="BI98" s="143">
        <f t="shared" si="8"/>
        <v>0</v>
      </c>
      <c r="BJ98" s="17" t="s">
        <v>80</v>
      </c>
      <c r="BK98" s="143">
        <f t="shared" si="9"/>
        <v>0</v>
      </c>
      <c r="BL98" s="17" t="s">
        <v>153</v>
      </c>
      <c r="BM98" s="142" t="s">
        <v>240</v>
      </c>
    </row>
    <row r="99" spans="2:65" s="1" customFormat="1" ht="16.5" customHeight="1">
      <c r="B99" s="32"/>
      <c r="C99" s="169" t="s">
        <v>199</v>
      </c>
      <c r="D99" s="169" t="s">
        <v>369</v>
      </c>
      <c r="E99" s="170" t="s">
        <v>900</v>
      </c>
      <c r="F99" s="171" t="s">
        <v>901</v>
      </c>
      <c r="G99" s="172" t="s">
        <v>19</v>
      </c>
      <c r="H99" s="173">
        <v>1</v>
      </c>
      <c r="I99" s="174"/>
      <c r="J99" s="175">
        <f t="shared" si="0"/>
        <v>0</v>
      </c>
      <c r="K99" s="171" t="s">
        <v>19</v>
      </c>
      <c r="L99" s="176"/>
      <c r="M99" s="177" t="s">
        <v>19</v>
      </c>
      <c r="N99" s="178" t="s">
        <v>43</v>
      </c>
      <c r="P99" s="140">
        <f t="shared" si="1"/>
        <v>0</v>
      </c>
      <c r="Q99" s="140">
        <v>0</v>
      </c>
      <c r="R99" s="140">
        <f t="shared" si="2"/>
        <v>0</v>
      </c>
      <c r="S99" s="140">
        <v>0</v>
      </c>
      <c r="T99" s="141">
        <f t="shared" si="3"/>
        <v>0</v>
      </c>
      <c r="AR99" s="142" t="s">
        <v>199</v>
      </c>
      <c r="AT99" s="142" t="s">
        <v>369</v>
      </c>
      <c r="AU99" s="142" t="s">
        <v>82</v>
      </c>
      <c r="AY99" s="17" t="s">
        <v>145</v>
      </c>
      <c r="BE99" s="143">
        <f t="shared" si="4"/>
        <v>0</v>
      </c>
      <c r="BF99" s="143">
        <f t="shared" si="5"/>
        <v>0</v>
      </c>
      <c r="BG99" s="143">
        <f t="shared" si="6"/>
        <v>0</v>
      </c>
      <c r="BH99" s="143">
        <f t="shared" si="7"/>
        <v>0</v>
      </c>
      <c r="BI99" s="143">
        <f t="shared" si="8"/>
        <v>0</v>
      </c>
      <c r="BJ99" s="17" t="s">
        <v>80</v>
      </c>
      <c r="BK99" s="143">
        <f t="shared" si="9"/>
        <v>0</v>
      </c>
      <c r="BL99" s="17" t="s">
        <v>153</v>
      </c>
      <c r="BM99" s="142" t="s">
        <v>252</v>
      </c>
    </row>
    <row r="100" spans="2:65" s="1" customFormat="1" ht="16.5" customHeight="1">
      <c r="B100" s="32"/>
      <c r="C100" s="169" t="s">
        <v>204</v>
      </c>
      <c r="D100" s="169" t="s">
        <v>369</v>
      </c>
      <c r="E100" s="170" t="s">
        <v>902</v>
      </c>
      <c r="F100" s="171" t="s">
        <v>903</v>
      </c>
      <c r="G100" s="172" t="s">
        <v>19</v>
      </c>
      <c r="H100" s="173">
        <v>1</v>
      </c>
      <c r="I100" s="174"/>
      <c r="J100" s="175">
        <f t="shared" si="0"/>
        <v>0</v>
      </c>
      <c r="K100" s="171" t="s">
        <v>19</v>
      </c>
      <c r="L100" s="176"/>
      <c r="M100" s="177" t="s">
        <v>19</v>
      </c>
      <c r="N100" s="178" t="s">
        <v>43</v>
      </c>
      <c r="P100" s="140">
        <f t="shared" si="1"/>
        <v>0</v>
      </c>
      <c r="Q100" s="140">
        <v>0</v>
      </c>
      <c r="R100" s="140">
        <f t="shared" si="2"/>
        <v>0</v>
      </c>
      <c r="S100" s="140">
        <v>0</v>
      </c>
      <c r="T100" s="141">
        <f t="shared" si="3"/>
        <v>0</v>
      </c>
      <c r="AR100" s="142" t="s">
        <v>199</v>
      </c>
      <c r="AT100" s="142" t="s">
        <v>369</v>
      </c>
      <c r="AU100" s="142" t="s">
        <v>82</v>
      </c>
      <c r="AY100" s="17" t="s">
        <v>145</v>
      </c>
      <c r="BE100" s="143">
        <f t="shared" si="4"/>
        <v>0</v>
      </c>
      <c r="BF100" s="143">
        <f t="shared" si="5"/>
        <v>0</v>
      </c>
      <c r="BG100" s="143">
        <f t="shared" si="6"/>
        <v>0</v>
      </c>
      <c r="BH100" s="143">
        <f t="shared" si="7"/>
        <v>0</v>
      </c>
      <c r="BI100" s="143">
        <f t="shared" si="8"/>
        <v>0</v>
      </c>
      <c r="BJ100" s="17" t="s">
        <v>80</v>
      </c>
      <c r="BK100" s="143">
        <f t="shared" si="9"/>
        <v>0</v>
      </c>
      <c r="BL100" s="17" t="s">
        <v>153</v>
      </c>
      <c r="BM100" s="142" t="s">
        <v>263</v>
      </c>
    </row>
    <row r="101" spans="2:65" s="1" customFormat="1" ht="16.5" customHeight="1">
      <c r="B101" s="32"/>
      <c r="C101" s="169" t="s">
        <v>212</v>
      </c>
      <c r="D101" s="169" t="s">
        <v>369</v>
      </c>
      <c r="E101" s="170" t="s">
        <v>904</v>
      </c>
      <c r="F101" s="171" t="s">
        <v>905</v>
      </c>
      <c r="G101" s="172" t="s">
        <v>19</v>
      </c>
      <c r="H101" s="173">
        <v>1</v>
      </c>
      <c r="I101" s="174"/>
      <c r="J101" s="175">
        <f t="shared" si="0"/>
        <v>0</v>
      </c>
      <c r="K101" s="171" t="s">
        <v>19</v>
      </c>
      <c r="L101" s="176"/>
      <c r="M101" s="177" t="s">
        <v>19</v>
      </c>
      <c r="N101" s="178" t="s">
        <v>43</v>
      </c>
      <c r="P101" s="140">
        <f t="shared" si="1"/>
        <v>0</v>
      </c>
      <c r="Q101" s="140">
        <v>0</v>
      </c>
      <c r="R101" s="140">
        <f t="shared" si="2"/>
        <v>0</v>
      </c>
      <c r="S101" s="140">
        <v>0</v>
      </c>
      <c r="T101" s="141">
        <f t="shared" si="3"/>
        <v>0</v>
      </c>
      <c r="AR101" s="142" t="s">
        <v>199</v>
      </c>
      <c r="AT101" s="142" t="s">
        <v>369</v>
      </c>
      <c r="AU101" s="142" t="s">
        <v>82</v>
      </c>
      <c r="AY101" s="17" t="s">
        <v>145</v>
      </c>
      <c r="BE101" s="143">
        <f t="shared" si="4"/>
        <v>0</v>
      </c>
      <c r="BF101" s="143">
        <f t="shared" si="5"/>
        <v>0</v>
      </c>
      <c r="BG101" s="143">
        <f t="shared" si="6"/>
        <v>0</v>
      </c>
      <c r="BH101" s="143">
        <f t="shared" si="7"/>
        <v>0</v>
      </c>
      <c r="BI101" s="143">
        <f t="shared" si="8"/>
        <v>0</v>
      </c>
      <c r="BJ101" s="17" t="s">
        <v>80</v>
      </c>
      <c r="BK101" s="143">
        <f t="shared" si="9"/>
        <v>0</v>
      </c>
      <c r="BL101" s="17" t="s">
        <v>153</v>
      </c>
      <c r="BM101" s="142" t="s">
        <v>165</v>
      </c>
    </row>
    <row r="102" spans="2:65" s="1" customFormat="1" ht="16.5" customHeight="1">
      <c r="B102" s="32"/>
      <c r="C102" s="169" t="s">
        <v>221</v>
      </c>
      <c r="D102" s="169" t="s">
        <v>369</v>
      </c>
      <c r="E102" s="170" t="s">
        <v>906</v>
      </c>
      <c r="F102" s="171" t="s">
        <v>907</v>
      </c>
      <c r="G102" s="172" t="s">
        <v>19</v>
      </c>
      <c r="H102" s="173">
        <v>1</v>
      </c>
      <c r="I102" s="174"/>
      <c r="J102" s="175">
        <f t="shared" si="0"/>
        <v>0</v>
      </c>
      <c r="K102" s="171" t="s">
        <v>19</v>
      </c>
      <c r="L102" s="176"/>
      <c r="M102" s="177" t="s">
        <v>19</v>
      </c>
      <c r="N102" s="178" t="s">
        <v>43</v>
      </c>
      <c r="P102" s="140">
        <f t="shared" si="1"/>
        <v>0</v>
      </c>
      <c r="Q102" s="140">
        <v>0</v>
      </c>
      <c r="R102" s="140">
        <f t="shared" si="2"/>
        <v>0</v>
      </c>
      <c r="S102" s="140">
        <v>0</v>
      </c>
      <c r="T102" s="141">
        <f t="shared" si="3"/>
        <v>0</v>
      </c>
      <c r="AR102" s="142" t="s">
        <v>199</v>
      </c>
      <c r="AT102" s="142" t="s">
        <v>369</v>
      </c>
      <c r="AU102" s="142" t="s">
        <v>82</v>
      </c>
      <c r="AY102" s="17" t="s">
        <v>145</v>
      </c>
      <c r="BE102" s="143">
        <f t="shared" si="4"/>
        <v>0</v>
      </c>
      <c r="BF102" s="143">
        <f t="shared" si="5"/>
        <v>0</v>
      </c>
      <c r="BG102" s="143">
        <f t="shared" si="6"/>
        <v>0</v>
      </c>
      <c r="BH102" s="143">
        <f t="shared" si="7"/>
        <v>0</v>
      </c>
      <c r="BI102" s="143">
        <f t="shared" si="8"/>
        <v>0</v>
      </c>
      <c r="BJ102" s="17" t="s">
        <v>80</v>
      </c>
      <c r="BK102" s="143">
        <f t="shared" si="9"/>
        <v>0</v>
      </c>
      <c r="BL102" s="17" t="s">
        <v>153</v>
      </c>
      <c r="BM102" s="142" t="s">
        <v>283</v>
      </c>
    </row>
    <row r="103" spans="2:65" s="1" customFormat="1" ht="16.5" customHeight="1">
      <c r="B103" s="32"/>
      <c r="C103" s="169" t="s">
        <v>8</v>
      </c>
      <c r="D103" s="169" t="s">
        <v>369</v>
      </c>
      <c r="E103" s="170" t="s">
        <v>908</v>
      </c>
      <c r="F103" s="171" t="s">
        <v>909</v>
      </c>
      <c r="G103" s="172" t="s">
        <v>19</v>
      </c>
      <c r="H103" s="173">
        <v>1</v>
      </c>
      <c r="I103" s="174"/>
      <c r="J103" s="175">
        <f t="shared" si="0"/>
        <v>0</v>
      </c>
      <c r="K103" s="171" t="s">
        <v>19</v>
      </c>
      <c r="L103" s="176"/>
      <c r="M103" s="177" t="s">
        <v>19</v>
      </c>
      <c r="N103" s="178" t="s">
        <v>43</v>
      </c>
      <c r="P103" s="140">
        <f t="shared" si="1"/>
        <v>0</v>
      </c>
      <c r="Q103" s="140">
        <v>0</v>
      </c>
      <c r="R103" s="140">
        <f t="shared" si="2"/>
        <v>0</v>
      </c>
      <c r="S103" s="140">
        <v>0</v>
      </c>
      <c r="T103" s="141">
        <f t="shared" si="3"/>
        <v>0</v>
      </c>
      <c r="AR103" s="142" t="s">
        <v>199</v>
      </c>
      <c r="AT103" s="142" t="s">
        <v>369</v>
      </c>
      <c r="AU103" s="142" t="s">
        <v>82</v>
      </c>
      <c r="AY103" s="17" t="s">
        <v>145</v>
      </c>
      <c r="BE103" s="143">
        <f t="shared" si="4"/>
        <v>0</v>
      </c>
      <c r="BF103" s="143">
        <f t="shared" si="5"/>
        <v>0</v>
      </c>
      <c r="BG103" s="143">
        <f t="shared" si="6"/>
        <v>0</v>
      </c>
      <c r="BH103" s="143">
        <f t="shared" si="7"/>
        <v>0</v>
      </c>
      <c r="BI103" s="143">
        <f t="shared" si="8"/>
        <v>0</v>
      </c>
      <c r="BJ103" s="17" t="s">
        <v>80</v>
      </c>
      <c r="BK103" s="143">
        <f t="shared" si="9"/>
        <v>0</v>
      </c>
      <c r="BL103" s="17" t="s">
        <v>153</v>
      </c>
      <c r="BM103" s="142" t="s">
        <v>296</v>
      </c>
    </row>
    <row r="104" spans="2:65" s="1" customFormat="1" ht="16.5" customHeight="1">
      <c r="B104" s="32"/>
      <c r="C104" s="169" t="s">
        <v>234</v>
      </c>
      <c r="D104" s="169" t="s">
        <v>369</v>
      </c>
      <c r="E104" s="170" t="s">
        <v>648</v>
      </c>
      <c r="F104" s="171" t="s">
        <v>910</v>
      </c>
      <c r="G104" s="172" t="s">
        <v>19</v>
      </c>
      <c r="H104" s="173">
        <v>1</v>
      </c>
      <c r="I104" s="174"/>
      <c r="J104" s="175">
        <f t="shared" si="0"/>
        <v>0</v>
      </c>
      <c r="K104" s="171" t="s">
        <v>19</v>
      </c>
      <c r="L104" s="176"/>
      <c r="M104" s="177" t="s">
        <v>19</v>
      </c>
      <c r="N104" s="178" t="s">
        <v>43</v>
      </c>
      <c r="P104" s="140">
        <f t="shared" si="1"/>
        <v>0</v>
      </c>
      <c r="Q104" s="140">
        <v>0</v>
      </c>
      <c r="R104" s="140">
        <f t="shared" si="2"/>
        <v>0</v>
      </c>
      <c r="S104" s="140">
        <v>0</v>
      </c>
      <c r="T104" s="141">
        <f t="shared" si="3"/>
        <v>0</v>
      </c>
      <c r="AR104" s="142" t="s">
        <v>199</v>
      </c>
      <c r="AT104" s="142" t="s">
        <v>369</v>
      </c>
      <c r="AU104" s="142" t="s">
        <v>82</v>
      </c>
      <c r="AY104" s="17" t="s">
        <v>145</v>
      </c>
      <c r="BE104" s="143">
        <f t="shared" si="4"/>
        <v>0</v>
      </c>
      <c r="BF104" s="143">
        <f t="shared" si="5"/>
        <v>0</v>
      </c>
      <c r="BG104" s="143">
        <f t="shared" si="6"/>
        <v>0</v>
      </c>
      <c r="BH104" s="143">
        <f t="shared" si="7"/>
        <v>0</v>
      </c>
      <c r="BI104" s="143">
        <f t="shared" si="8"/>
        <v>0</v>
      </c>
      <c r="BJ104" s="17" t="s">
        <v>80</v>
      </c>
      <c r="BK104" s="143">
        <f t="shared" si="9"/>
        <v>0</v>
      </c>
      <c r="BL104" s="17" t="s">
        <v>153</v>
      </c>
      <c r="BM104" s="142" t="s">
        <v>308</v>
      </c>
    </row>
    <row r="105" spans="2:65" s="1" customFormat="1" ht="16.5" customHeight="1">
      <c r="B105" s="32"/>
      <c r="C105" s="169" t="s">
        <v>240</v>
      </c>
      <c r="D105" s="169" t="s">
        <v>369</v>
      </c>
      <c r="E105" s="170" t="s">
        <v>906</v>
      </c>
      <c r="F105" s="171" t="s">
        <v>907</v>
      </c>
      <c r="G105" s="172" t="s">
        <v>19</v>
      </c>
      <c r="H105" s="173">
        <v>1</v>
      </c>
      <c r="I105" s="174"/>
      <c r="J105" s="175">
        <f t="shared" si="0"/>
        <v>0</v>
      </c>
      <c r="K105" s="171" t="s">
        <v>19</v>
      </c>
      <c r="L105" s="176"/>
      <c r="M105" s="177" t="s">
        <v>19</v>
      </c>
      <c r="N105" s="178" t="s">
        <v>43</v>
      </c>
      <c r="P105" s="140">
        <f t="shared" si="1"/>
        <v>0</v>
      </c>
      <c r="Q105" s="140">
        <v>0</v>
      </c>
      <c r="R105" s="140">
        <f t="shared" si="2"/>
        <v>0</v>
      </c>
      <c r="S105" s="140">
        <v>0</v>
      </c>
      <c r="T105" s="141">
        <f t="shared" si="3"/>
        <v>0</v>
      </c>
      <c r="AR105" s="142" t="s">
        <v>199</v>
      </c>
      <c r="AT105" s="142" t="s">
        <v>369</v>
      </c>
      <c r="AU105" s="142" t="s">
        <v>82</v>
      </c>
      <c r="AY105" s="17" t="s">
        <v>145</v>
      </c>
      <c r="BE105" s="143">
        <f t="shared" si="4"/>
        <v>0</v>
      </c>
      <c r="BF105" s="143">
        <f t="shared" si="5"/>
        <v>0</v>
      </c>
      <c r="BG105" s="143">
        <f t="shared" si="6"/>
        <v>0</v>
      </c>
      <c r="BH105" s="143">
        <f t="shared" si="7"/>
        <v>0</v>
      </c>
      <c r="BI105" s="143">
        <f t="shared" si="8"/>
        <v>0</v>
      </c>
      <c r="BJ105" s="17" t="s">
        <v>80</v>
      </c>
      <c r="BK105" s="143">
        <f t="shared" si="9"/>
        <v>0</v>
      </c>
      <c r="BL105" s="17" t="s">
        <v>153</v>
      </c>
      <c r="BM105" s="142" t="s">
        <v>319</v>
      </c>
    </row>
    <row r="106" spans="2:65" s="1" customFormat="1" ht="16.5" customHeight="1">
      <c r="B106" s="32"/>
      <c r="C106" s="169" t="s">
        <v>220</v>
      </c>
      <c r="D106" s="169" t="s">
        <v>369</v>
      </c>
      <c r="E106" s="170" t="s">
        <v>908</v>
      </c>
      <c r="F106" s="171" t="s">
        <v>909</v>
      </c>
      <c r="G106" s="172" t="s">
        <v>19</v>
      </c>
      <c r="H106" s="173">
        <v>1</v>
      </c>
      <c r="I106" s="174"/>
      <c r="J106" s="175">
        <f t="shared" si="0"/>
        <v>0</v>
      </c>
      <c r="K106" s="171" t="s">
        <v>19</v>
      </c>
      <c r="L106" s="176"/>
      <c r="M106" s="177" t="s">
        <v>19</v>
      </c>
      <c r="N106" s="178" t="s">
        <v>43</v>
      </c>
      <c r="P106" s="140">
        <f t="shared" si="1"/>
        <v>0</v>
      </c>
      <c r="Q106" s="140">
        <v>0</v>
      </c>
      <c r="R106" s="140">
        <f t="shared" si="2"/>
        <v>0</v>
      </c>
      <c r="S106" s="140">
        <v>0</v>
      </c>
      <c r="T106" s="141">
        <f t="shared" si="3"/>
        <v>0</v>
      </c>
      <c r="AR106" s="142" t="s">
        <v>199</v>
      </c>
      <c r="AT106" s="142" t="s">
        <v>369</v>
      </c>
      <c r="AU106" s="142" t="s">
        <v>82</v>
      </c>
      <c r="AY106" s="17" t="s">
        <v>145</v>
      </c>
      <c r="BE106" s="143">
        <f t="shared" si="4"/>
        <v>0</v>
      </c>
      <c r="BF106" s="143">
        <f t="shared" si="5"/>
        <v>0</v>
      </c>
      <c r="BG106" s="143">
        <f t="shared" si="6"/>
        <v>0</v>
      </c>
      <c r="BH106" s="143">
        <f t="shared" si="7"/>
        <v>0</v>
      </c>
      <c r="BI106" s="143">
        <f t="shared" si="8"/>
        <v>0</v>
      </c>
      <c r="BJ106" s="17" t="s">
        <v>80</v>
      </c>
      <c r="BK106" s="143">
        <f t="shared" si="9"/>
        <v>0</v>
      </c>
      <c r="BL106" s="17" t="s">
        <v>153</v>
      </c>
      <c r="BM106" s="142" t="s">
        <v>331</v>
      </c>
    </row>
    <row r="107" spans="2:65" s="1" customFormat="1" ht="16.5" customHeight="1">
      <c r="B107" s="32"/>
      <c r="C107" s="169" t="s">
        <v>252</v>
      </c>
      <c r="D107" s="169" t="s">
        <v>369</v>
      </c>
      <c r="E107" s="170" t="s">
        <v>648</v>
      </c>
      <c r="F107" s="171" t="s">
        <v>910</v>
      </c>
      <c r="G107" s="172" t="s">
        <v>19</v>
      </c>
      <c r="H107" s="173">
        <v>1</v>
      </c>
      <c r="I107" s="174"/>
      <c r="J107" s="175">
        <f t="shared" si="0"/>
        <v>0</v>
      </c>
      <c r="K107" s="171" t="s">
        <v>19</v>
      </c>
      <c r="L107" s="176"/>
      <c r="M107" s="177" t="s">
        <v>19</v>
      </c>
      <c r="N107" s="178" t="s">
        <v>43</v>
      </c>
      <c r="P107" s="140">
        <f t="shared" si="1"/>
        <v>0</v>
      </c>
      <c r="Q107" s="140">
        <v>0</v>
      </c>
      <c r="R107" s="140">
        <f t="shared" si="2"/>
        <v>0</v>
      </c>
      <c r="S107" s="140">
        <v>0</v>
      </c>
      <c r="T107" s="141">
        <f t="shared" si="3"/>
        <v>0</v>
      </c>
      <c r="AR107" s="142" t="s">
        <v>199</v>
      </c>
      <c r="AT107" s="142" t="s">
        <v>369</v>
      </c>
      <c r="AU107" s="142" t="s">
        <v>82</v>
      </c>
      <c r="AY107" s="17" t="s">
        <v>145</v>
      </c>
      <c r="BE107" s="143">
        <f t="shared" si="4"/>
        <v>0</v>
      </c>
      <c r="BF107" s="143">
        <f t="shared" si="5"/>
        <v>0</v>
      </c>
      <c r="BG107" s="143">
        <f t="shared" si="6"/>
        <v>0</v>
      </c>
      <c r="BH107" s="143">
        <f t="shared" si="7"/>
        <v>0</v>
      </c>
      <c r="BI107" s="143">
        <f t="shared" si="8"/>
        <v>0</v>
      </c>
      <c r="BJ107" s="17" t="s">
        <v>80</v>
      </c>
      <c r="BK107" s="143">
        <f t="shared" si="9"/>
        <v>0</v>
      </c>
      <c r="BL107" s="17" t="s">
        <v>153</v>
      </c>
      <c r="BM107" s="142" t="s">
        <v>343</v>
      </c>
    </row>
    <row r="108" spans="2:65" s="1" customFormat="1" ht="16.5" customHeight="1">
      <c r="B108" s="32"/>
      <c r="C108" s="169" t="s">
        <v>258</v>
      </c>
      <c r="D108" s="169" t="s">
        <v>369</v>
      </c>
      <c r="E108" s="170" t="s">
        <v>911</v>
      </c>
      <c r="F108" s="171" t="s">
        <v>912</v>
      </c>
      <c r="G108" s="172" t="s">
        <v>19</v>
      </c>
      <c r="H108" s="173">
        <v>1</v>
      </c>
      <c r="I108" s="174"/>
      <c r="J108" s="175">
        <f t="shared" si="0"/>
        <v>0</v>
      </c>
      <c r="K108" s="171" t="s">
        <v>19</v>
      </c>
      <c r="L108" s="176"/>
      <c r="M108" s="177" t="s">
        <v>19</v>
      </c>
      <c r="N108" s="178" t="s">
        <v>43</v>
      </c>
      <c r="P108" s="140">
        <f t="shared" si="1"/>
        <v>0</v>
      </c>
      <c r="Q108" s="140">
        <v>0</v>
      </c>
      <c r="R108" s="140">
        <f t="shared" si="2"/>
        <v>0</v>
      </c>
      <c r="S108" s="140">
        <v>0</v>
      </c>
      <c r="T108" s="141">
        <f t="shared" si="3"/>
        <v>0</v>
      </c>
      <c r="AR108" s="142" t="s">
        <v>199</v>
      </c>
      <c r="AT108" s="142" t="s">
        <v>369</v>
      </c>
      <c r="AU108" s="142" t="s">
        <v>82</v>
      </c>
      <c r="AY108" s="17" t="s">
        <v>145</v>
      </c>
      <c r="BE108" s="143">
        <f t="shared" si="4"/>
        <v>0</v>
      </c>
      <c r="BF108" s="143">
        <f t="shared" si="5"/>
        <v>0</v>
      </c>
      <c r="BG108" s="143">
        <f t="shared" si="6"/>
        <v>0</v>
      </c>
      <c r="BH108" s="143">
        <f t="shared" si="7"/>
        <v>0</v>
      </c>
      <c r="BI108" s="143">
        <f t="shared" si="8"/>
        <v>0</v>
      </c>
      <c r="BJ108" s="17" t="s">
        <v>80</v>
      </c>
      <c r="BK108" s="143">
        <f t="shared" si="9"/>
        <v>0</v>
      </c>
      <c r="BL108" s="17" t="s">
        <v>153</v>
      </c>
      <c r="BM108" s="142" t="s">
        <v>359</v>
      </c>
    </row>
    <row r="109" spans="2:65" s="1" customFormat="1" ht="16.5" customHeight="1">
      <c r="B109" s="32"/>
      <c r="C109" s="169" t="s">
        <v>263</v>
      </c>
      <c r="D109" s="169" t="s">
        <v>369</v>
      </c>
      <c r="E109" s="170" t="s">
        <v>913</v>
      </c>
      <c r="F109" s="171" t="s">
        <v>914</v>
      </c>
      <c r="G109" s="172" t="s">
        <v>19</v>
      </c>
      <c r="H109" s="173">
        <v>1</v>
      </c>
      <c r="I109" s="174"/>
      <c r="J109" s="175">
        <f t="shared" si="0"/>
        <v>0</v>
      </c>
      <c r="K109" s="171" t="s">
        <v>19</v>
      </c>
      <c r="L109" s="176"/>
      <c r="M109" s="177" t="s">
        <v>19</v>
      </c>
      <c r="N109" s="178" t="s">
        <v>43</v>
      </c>
      <c r="P109" s="140">
        <f t="shared" si="1"/>
        <v>0</v>
      </c>
      <c r="Q109" s="140">
        <v>0</v>
      </c>
      <c r="R109" s="140">
        <f t="shared" si="2"/>
        <v>0</v>
      </c>
      <c r="S109" s="140">
        <v>0</v>
      </c>
      <c r="T109" s="141">
        <f t="shared" si="3"/>
        <v>0</v>
      </c>
      <c r="AR109" s="142" t="s">
        <v>199</v>
      </c>
      <c r="AT109" s="142" t="s">
        <v>369</v>
      </c>
      <c r="AU109" s="142" t="s">
        <v>82</v>
      </c>
      <c r="AY109" s="17" t="s">
        <v>145</v>
      </c>
      <c r="BE109" s="143">
        <f t="shared" si="4"/>
        <v>0</v>
      </c>
      <c r="BF109" s="143">
        <f t="shared" si="5"/>
        <v>0</v>
      </c>
      <c r="BG109" s="143">
        <f t="shared" si="6"/>
        <v>0</v>
      </c>
      <c r="BH109" s="143">
        <f t="shared" si="7"/>
        <v>0</v>
      </c>
      <c r="BI109" s="143">
        <f t="shared" si="8"/>
        <v>0</v>
      </c>
      <c r="BJ109" s="17" t="s">
        <v>80</v>
      </c>
      <c r="BK109" s="143">
        <f t="shared" si="9"/>
        <v>0</v>
      </c>
      <c r="BL109" s="17" t="s">
        <v>153</v>
      </c>
      <c r="BM109" s="142" t="s">
        <v>368</v>
      </c>
    </row>
    <row r="110" spans="2:65" s="1" customFormat="1" ht="16.5" customHeight="1">
      <c r="B110" s="32"/>
      <c r="C110" s="169" t="s">
        <v>268</v>
      </c>
      <c r="D110" s="169" t="s">
        <v>369</v>
      </c>
      <c r="E110" s="170" t="s">
        <v>915</v>
      </c>
      <c r="F110" s="171" t="s">
        <v>916</v>
      </c>
      <c r="G110" s="172" t="s">
        <v>19</v>
      </c>
      <c r="H110" s="173">
        <v>1</v>
      </c>
      <c r="I110" s="174"/>
      <c r="J110" s="175">
        <f t="shared" si="0"/>
        <v>0</v>
      </c>
      <c r="K110" s="171" t="s">
        <v>19</v>
      </c>
      <c r="L110" s="176"/>
      <c r="M110" s="177" t="s">
        <v>19</v>
      </c>
      <c r="N110" s="178" t="s">
        <v>43</v>
      </c>
      <c r="P110" s="140">
        <f t="shared" si="1"/>
        <v>0</v>
      </c>
      <c r="Q110" s="140">
        <v>0</v>
      </c>
      <c r="R110" s="140">
        <f t="shared" si="2"/>
        <v>0</v>
      </c>
      <c r="S110" s="140">
        <v>0</v>
      </c>
      <c r="T110" s="141">
        <f t="shared" si="3"/>
        <v>0</v>
      </c>
      <c r="AR110" s="142" t="s">
        <v>199</v>
      </c>
      <c r="AT110" s="142" t="s">
        <v>369</v>
      </c>
      <c r="AU110" s="142" t="s">
        <v>82</v>
      </c>
      <c r="AY110" s="17" t="s">
        <v>145</v>
      </c>
      <c r="BE110" s="143">
        <f t="shared" si="4"/>
        <v>0</v>
      </c>
      <c r="BF110" s="143">
        <f t="shared" si="5"/>
        <v>0</v>
      </c>
      <c r="BG110" s="143">
        <f t="shared" si="6"/>
        <v>0</v>
      </c>
      <c r="BH110" s="143">
        <f t="shared" si="7"/>
        <v>0</v>
      </c>
      <c r="BI110" s="143">
        <f t="shared" si="8"/>
        <v>0</v>
      </c>
      <c r="BJ110" s="17" t="s">
        <v>80</v>
      </c>
      <c r="BK110" s="143">
        <f t="shared" si="9"/>
        <v>0</v>
      </c>
      <c r="BL110" s="17" t="s">
        <v>153</v>
      </c>
      <c r="BM110" s="142" t="s">
        <v>380</v>
      </c>
    </row>
    <row r="111" spans="2:65" s="1" customFormat="1" ht="16.5" customHeight="1">
      <c r="B111" s="32"/>
      <c r="C111" s="169" t="s">
        <v>165</v>
      </c>
      <c r="D111" s="169" t="s">
        <v>369</v>
      </c>
      <c r="E111" s="170" t="s">
        <v>913</v>
      </c>
      <c r="F111" s="171" t="s">
        <v>914</v>
      </c>
      <c r="G111" s="172" t="s">
        <v>19</v>
      </c>
      <c r="H111" s="173">
        <v>1</v>
      </c>
      <c r="I111" s="174"/>
      <c r="J111" s="175">
        <f t="shared" si="0"/>
        <v>0</v>
      </c>
      <c r="K111" s="171" t="s">
        <v>19</v>
      </c>
      <c r="L111" s="176"/>
      <c r="M111" s="177" t="s">
        <v>19</v>
      </c>
      <c r="N111" s="178" t="s">
        <v>43</v>
      </c>
      <c r="P111" s="140">
        <f t="shared" si="1"/>
        <v>0</v>
      </c>
      <c r="Q111" s="140">
        <v>0</v>
      </c>
      <c r="R111" s="140">
        <f t="shared" si="2"/>
        <v>0</v>
      </c>
      <c r="S111" s="140">
        <v>0</v>
      </c>
      <c r="T111" s="141">
        <f t="shared" si="3"/>
        <v>0</v>
      </c>
      <c r="AR111" s="142" t="s">
        <v>199</v>
      </c>
      <c r="AT111" s="142" t="s">
        <v>369</v>
      </c>
      <c r="AU111" s="142" t="s">
        <v>82</v>
      </c>
      <c r="AY111" s="17" t="s">
        <v>145</v>
      </c>
      <c r="BE111" s="143">
        <f t="shared" si="4"/>
        <v>0</v>
      </c>
      <c r="BF111" s="143">
        <f t="shared" si="5"/>
        <v>0</v>
      </c>
      <c r="BG111" s="143">
        <f t="shared" si="6"/>
        <v>0</v>
      </c>
      <c r="BH111" s="143">
        <f t="shared" si="7"/>
        <v>0</v>
      </c>
      <c r="BI111" s="143">
        <f t="shared" si="8"/>
        <v>0</v>
      </c>
      <c r="BJ111" s="17" t="s">
        <v>80</v>
      </c>
      <c r="BK111" s="143">
        <f t="shared" si="9"/>
        <v>0</v>
      </c>
      <c r="BL111" s="17" t="s">
        <v>153</v>
      </c>
      <c r="BM111" s="142" t="s">
        <v>394</v>
      </c>
    </row>
    <row r="112" spans="2:65" s="1" customFormat="1" ht="16.5" customHeight="1">
      <c r="B112" s="32"/>
      <c r="C112" s="169" t="s">
        <v>7</v>
      </c>
      <c r="D112" s="169" t="s">
        <v>369</v>
      </c>
      <c r="E112" s="170" t="s">
        <v>917</v>
      </c>
      <c r="F112" s="171" t="s">
        <v>918</v>
      </c>
      <c r="G112" s="172" t="s">
        <v>19</v>
      </c>
      <c r="H112" s="173">
        <v>1</v>
      </c>
      <c r="I112" s="174"/>
      <c r="J112" s="175">
        <f t="shared" si="0"/>
        <v>0</v>
      </c>
      <c r="K112" s="171" t="s">
        <v>19</v>
      </c>
      <c r="L112" s="176"/>
      <c r="M112" s="177" t="s">
        <v>19</v>
      </c>
      <c r="N112" s="178" t="s">
        <v>43</v>
      </c>
      <c r="P112" s="140">
        <f t="shared" si="1"/>
        <v>0</v>
      </c>
      <c r="Q112" s="140">
        <v>0</v>
      </c>
      <c r="R112" s="140">
        <f t="shared" si="2"/>
        <v>0</v>
      </c>
      <c r="S112" s="140">
        <v>0</v>
      </c>
      <c r="T112" s="141">
        <f t="shared" si="3"/>
        <v>0</v>
      </c>
      <c r="AR112" s="142" t="s">
        <v>199</v>
      </c>
      <c r="AT112" s="142" t="s">
        <v>369</v>
      </c>
      <c r="AU112" s="142" t="s">
        <v>82</v>
      </c>
      <c r="AY112" s="17" t="s">
        <v>145</v>
      </c>
      <c r="BE112" s="143">
        <f t="shared" si="4"/>
        <v>0</v>
      </c>
      <c r="BF112" s="143">
        <f t="shared" si="5"/>
        <v>0</v>
      </c>
      <c r="BG112" s="143">
        <f t="shared" si="6"/>
        <v>0</v>
      </c>
      <c r="BH112" s="143">
        <f t="shared" si="7"/>
        <v>0</v>
      </c>
      <c r="BI112" s="143">
        <f t="shared" si="8"/>
        <v>0</v>
      </c>
      <c r="BJ112" s="17" t="s">
        <v>80</v>
      </c>
      <c r="BK112" s="143">
        <f t="shared" si="9"/>
        <v>0</v>
      </c>
      <c r="BL112" s="17" t="s">
        <v>153</v>
      </c>
      <c r="BM112" s="142" t="s">
        <v>405</v>
      </c>
    </row>
    <row r="113" spans="2:65" s="1" customFormat="1" ht="16.5" customHeight="1">
      <c r="B113" s="32"/>
      <c r="C113" s="169" t="s">
        <v>283</v>
      </c>
      <c r="D113" s="169" t="s">
        <v>369</v>
      </c>
      <c r="E113" s="170" t="s">
        <v>919</v>
      </c>
      <c r="F113" s="171" t="s">
        <v>920</v>
      </c>
      <c r="G113" s="172" t="s">
        <v>19</v>
      </c>
      <c r="H113" s="173">
        <v>1</v>
      </c>
      <c r="I113" s="174"/>
      <c r="J113" s="175">
        <f t="shared" si="0"/>
        <v>0</v>
      </c>
      <c r="K113" s="171" t="s">
        <v>19</v>
      </c>
      <c r="L113" s="176"/>
      <c r="M113" s="177" t="s">
        <v>19</v>
      </c>
      <c r="N113" s="178" t="s">
        <v>43</v>
      </c>
      <c r="P113" s="140">
        <f t="shared" si="1"/>
        <v>0</v>
      </c>
      <c r="Q113" s="140">
        <v>0</v>
      </c>
      <c r="R113" s="140">
        <f t="shared" si="2"/>
        <v>0</v>
      </c>
      <c r="S113" s="140">
        <v>0</v>
      </c>
      <c r="T113" s="141">
        <f t="shared" si="3"/>
        <v>0</v>
      </c>
      <c r="AR113" s="142" t="s">
        <v>199</v>
      </c>
      <c r="AT113" s="142" t="s">
        <v>369</v>
      </c>
      <c r="AU113" s="142" t="s">
        <v>82</v>
      </c>
      <c r="AY113" s="17" t="s">
        <v>145</v>
      </c>
      <c r="BE113" s="143">
        <f t="shared" si="4"/>
        <v>0</v>
      </c>
      <c r="BF113" s="143">
        <f t="shared" si="5"/>
        <v>0</v>
      </c>
      <c r="BG113" s="143">
        <f t="shared" si="6"/>
        <v>0</v>
      </c>
      <c r="BH113" s="143">
        <f t="shared" si="7"/>
        <v>0</v>
      </c>
      <c r="BI113" s="143">
        <f t="shared" si="8"/>
        <v>0</v>
      </c>
      <c r="BJ113" s="17" t="s">
        <v>80</v>
      </c>
      <c r="BK113" s="143">
        <f t="shared" si="9"/>
        <v>0</v>
      </c>
      <c r="BL113" s="17" t="s">
        <v>153</v>
      </c>
      <c r="BM113" s="142" t="s">
        <v>416</v>
      </c>
    </row>
    <row r="114" spans="2:65" s="1" customFormat="1" ht="16.5" customHeight="1">
      <c r="B114" s="32"/>
      <c r="C114" s="169" t="s">
        <v>288</v>
      </c>
      <c r="D114" s="169" t="s">
        <v>369</v>
      </c>
      <c r="E114" s="170" t="s">
        <v>921</v>
      </c>
      <c r="F114" s="171" t="s">
        <v>922</v>
      </c>
      <c r="G114" s="172" t="s">
        <v>19</v>
      </c>
      <c r="H114" s="173">
        <v>1</v>
      </c>
      <c r="I114" s="174"/>
      <c r="J114" s="175">
        <f t="shared" si="0"/>
        <v>0</v>
      </c>
      <c r="K114" s="171" t="s">
        <v>19</v>
      </c>
      <c r="L114" s="176"/>
      <c r="M114" s="177" t="s">
        <v>19</v>
      </c>
      <c r="N114" s="178" t="s">
        <v>43</v>
      </c>
      <c r="P114" s="140">
        <f t="shared" si="1"/>
        <v>0</v>
      </c>
      <c r="Q114" s="140">
        <v>0</v>
      </c>
      <c r="R114" s="140">
        <f t="shared" si="2"/>
        <v>0</v>
      </c>
      <c r="S114" s="140">
        <v>0</v>
      </c>
      <c r="T114" s="141">
        <f t="shared" si="3"/>
        <v>0</v>
      </c>
      <c r="AR114" s="142" t="s">
        <v>199</v>
      </c>
      <c r="AT114" s="142" t="s">
        <v>369</v>
      </c>
      <c r="AU114" s="142" t="s">
        <v>82</v>
      </c>
      <c r="AY114" s="17" t="s">
        <v>145</v>
      </c>
      <c r="BE114" s="143">
        <f t="shared" si="4"/>
        <v>0</v>
      </c>
      <c r="BF114" s="143">
        <f t="shared" si="5"/>
        <v>0</v>
      </c>
      <c r="BG114" s="143">
        <f t="shared" si="6"/>
        <v>0</v>
      </c>
      <c r="BH114" s="143">
        <f t="shared" si="7"/>
        <v>0</v>
      </c>
      <c r="BI114" s="143">
        <f t="shared" si="8"/>
        <v>0</v>
      </c>
      <c r="BJ114" s="17" t="s">
        <v>80</v>
      </c>
      <c r="BK114" s="143">
        <f t="shared" si="9"/>
        <v>0</v>
      </c>
      <c r="BL114" s="17" t="s">
        <v>153</v>
      </c>
      <c r="BM114" s="142" t="s">
        <v>424</v>
      </c>
    </row>
    <row r="115" spans="2:65" s="1" customFormat="1" ht="16.5" customHeight="1">
      <c r="B115" s="32"/>
      <c r="C115" s="169" t="s">
        <v>296</v>
      </c>
      <c r="D115" s="169" t="s">
        <v>369</v>
      </c>
      <c r="E115" s="170" t="s">
        <v>923</v>
      </c>
      <c r="F115" s="171" t="s">
        <v>924</v>
      </c>
      <c r="G115" s="172" t="s">
        <v>19</v>
      </c>
      <c r="H115" s="173">
        <v>1</v>
      </c>
      <c r="I115" s="174"/>
      <c r="J115" s="175">
        <f t="shared" si="0"/>
        <v>0</v>
      </c>
      <c r="K115" s="171" t="s">
        <v>19</v>
      </c>
      <c r="L115" s="176"/>
      <c r="M115" s="177" t="s">
        <v>19</v>
      </c>
      <c r="N115" s="178" t="s">
        <v>43</v>
      </c>
      <c r="P115" s="140">
        <f t="shared" si="1"/>
        <v>0</v>
      </c>
      <c r="Q115" s="140">
        <v>0</v>
      </c>
      <c r="R115" s="140">
        <f t="shared" si="2"/>
        <v>0</v>
      </c>
      <c r="S115" s="140">
        <v>0</v>
      </c>
      <c r="T115" s="141">
        <f t="shared" si="3"/>
        <v>0</v>
      </c>
      <c r="AR115" s="142" t="s">
        <v>199</v>
      </c>
      <c r="AT115" s="142" t="s">
        <v>369</v>
      </c>
      <c r="AU115" s="142" t="s">
        <v>82</v>
      </c>
      <c r="AY115" s="17" t="s">
        <v>145</v>
      </c>
      <c r="BE115" s="143">
        <f t="shared" si="4"/>
        <v>0</v>
      </c>
      <c r="BF115" s="143">
        <f t="shared" si="5"/>
        <v>0</v>
      </c>
      <c r="BG115" s="143">
        <f t="shared" si="6"/>
        <v>0</v>
      </c>
      <c r="BH115" s="143">
        <f t="shared" si="7"/>
        <v>0</v>
      </c>
      <c r="BI115" s="143">
        <f t="shared" si="8"/>
        <v>0</v>
      </c>
      <c r="BJ115" s="17" t="s">
        <v>80</v>
      </c>
      <c r="BK115" s="143">
        <f t="shared" si="9"/>
        <v>0</v>
      </c>
      <c r="BL115" s="17" t="s">
        <v>153</v>
      </c>
      <c r="BM115" s="142" t="s">
        <v>432</v>
      </c>
    </row>
    <row r="116" spans="2:65" s="1" customFormat="1" ht="16.5" customHeight="1">
      <c r="B116" s="32"/>
      <c r="C116" s="169" t="s">
        <v>302</v>
      </c>
      <c r="D116" s="169" t="s">
        <v>369</v>
      </c>
      <c r="E116" s="170" t="s">
        <v>925</v>
      </c>
      <c r="F116" s="171" t="s">
        <v>926</v>
      </c>
      <c r="G116" s="172" t="s">
        <v>19</v>
      </c>
      <c r="H116" s="173">
        <v>1</v>
      </c>
      <c r="I116" s="174"/>
      <c r="J116" s="175">
        <f t="shared" si="0"/>
        <v>0</v>
      </c>
      <c r="K116" s="171" t="s">
        <v>19</v>
      </c>
      <c r="L116" s="176"/>
      <c r="M116" s="177" t="s">
        <v>19</v>
      </c>
      <c r="N116" s="178" t="s">
        <v>43</v>
      </c>
      <c r="P116" s="140">
        <f t="shared" si="1"/>
        <v>0</v>
      </c>
      <c r="Q116" s="140">
        <v>0</v>
      </c>
      <c r="R116" s="140">
        <f t="shared" si="2"/>
        <v>0</v>
      </c>
      <c r="S116" s="140">
        <v>0</v>
      </c>
      <c r="T116" s="141">
        <f t="shared" si="3"/>
        <v>0</v>
      </c>
      <c r="AR116" s="142" t="s">
        <v>199</v>
      </c>
      <c r="AT116" s="142" t="s">
        <v>369</v>
      </c>
      <c r="AU116" s="142" t="s">
        <v>82</v>
      </c>
      <c r="AY116" s="17" t="s">
        <v>145</v>
      </c>
      <c r="BE116" s="143">
        <f t="shared" si="4"/>
        <v>0</v>
      </c>
      <c r="BF116" s="143">
        <f t="shared" si="5"/>
        <v>0</v>
      </c>
      <c r="BG116" s="143">
        <f t="shared" si="6"/>
        <v>0</v>
      </c>
      <c r="BH116" s="143">
        <f t="shared" si="7"/>
        <v>0</v>
      </c>
      <c r="BI116" s="143">
        <f t="shared" si="8"/>
        <v>0</v>
      </c>
      <c r="BJ116" s="17" t="s">
        <v>80</v>
      </c>
      <c r="BK116" s="143">
        <f t="shared" si="9"/>
        <v>0</v>
      </c>
      <c r="BL116" s="17" t="s">
        <v>153</v>
      </c>
      <c r="BM116" s="142" t="s">
        <v>440</v>
      </c>
    </row>
    <row r="117" spans="2:65" s="1" customFormat="1" ht="16.5" customHeight="1">
      <c r="B117" s="32"/>
      <c r="C117" s="169" t="s">
        <v>308</v>
      </c>
      <c r="D117" s="169" t="s">
        <v>369</v>
      </c>
      <c r="E117" s="170" t="s">
        <v>921</v>
      </c>
      <c r="F117" s="171" t="s">
        <v>922</v>
      </c>
      <c r="G117" s="172" t="s">
        <v>19</v>
      </c>
      <c r="H117" s="173">
        <v>1</v>
      </c>
      <c r="I117" s="174"/>
      <c r="J117" s="175">
        <f t="shared" si="0"/>
        <v>0</v>
      </c>
      <c r="K117" s="171" t="s">
        <v>19</v>
      </c>
      <c r="L117" s="176"/>
      <c r="M117" s="177" t="s">
        <v>19</v>
      </c>
      <c r="N117" s="178" t="s">
        <v>43</v>
      </c>
      <c r="P117" s="140">
        <f t="shared" si="1"/>
        <v>0</v>
      </c>
      <c r="Q117" s="140">
        <v>0</v>
      </c>
      <c r="R117" s="140">
        <f t="shared" si="2"/>
        <v>0</v>
      </c>
      <c r="S117" s="140">
        <v>0</v>
      </c>
      <c r="T117" s="141">
        <f t="shared" si="3"/>
        <v>0</v>
      </c>
      <c r="AR117" s="142" t="s">
        <v>199</v>
      </c>
      <c r="AT117" s="142" t="s">
        <v>369</v>
      </c>
      <c r="AU117" s="142" t="s">
        <v>82</v>
      </c>
      <c r="AY117" s="17" t="s">
        <v>145</v>
      </c>
      <c r="BE117" s="143">
        <f t="shared" si="4"/>
        <v>0</v>
      </c>
      <c r="BF117" s="143">
        <f t="shared" si="5"/>
        <v>0</v>
      </c>
      <c r="BG117" s="143">
        <f t="shared" si="6"/>
        <v>0</v>
      </c>
      <c r="BH117" s="143">
        <f t="shared" si="7"/>
        <v>0</v>
      </c>
      <c r="BI117" s="143">
        <f t="shared" si="8"/>
        <v>0</v>
      </c>
      <c r="BJ117" s="17" t="s">
        <v>80</v>
      </c>
      <c r="BK117" s="143">
        <f t="shared" si="9"/>
        <v>0</v>
      </c>
      <c r="BL117" s="17" t="s">
        <v>153</v>
      </c>
      <c r="BM117" s="142" t="s">
        <v>452</v>
      </c>
    </row>
    <row r="118" spans="2:65" s="1" customFormat="1" ht="16.5" customHeight="1">
      <c r="B118" s="32"/>
      <c r="C118" s="169" t="s">
        <v>313</v>
      </c>
      <c r="D118" s="169" t="s">
        <v>369</v>
      </c>
      <c r="E118" s="170" t="s">
        <v>923</v>
      </c>
      <c r="F118" s="171" t="s">
        <v>924</v>
      </c>
      <c r="G118" s="172" t="s">
        <v>19</v>
      </c>
      <c r="H118" s="173">
        <v>1</v>
      </c>
      <c r="I118" s="174"/>
      <c r="J118" s="175">
        <f t="shared" si="0"/>
        <v>0</v>
      </c>
      <c r="K118" s="171" t="s">
        <v>19</v>
      </c>
      <c r="L118" s="176"/>
      <c r="M118" s="177" t="s">
        <v>19</v>
      </c>
      <c r="N118" s="178" t="s">
        <v>43</v>
      </c>
      <c r="P118" s="140">
        <f t="shared" si="1"/>
        <v>0</v>
      </c>
      <c r="Q118" s="140">
        <v>0</v>
      </c>
      <c r="R118" s="140">
        <f t="shared" si="2"/>
        <v>0</v>
      </c>
      <c r="S118" s="140">
        <v>0</v>
      </c>
      <c r="T118" s="141">
        <f t="shared" si="3"/>
        <v>0</v>
      </c>
      <c r="AR118" s="142" t="s">
        <v>199</v>
      </c>
      <c r="AT118" s="142" t="s">
        <v>369</v>
      </c>
      <c r="AU118" s="142" t="s">
        <v>82</v>
      </c>
      <c r="AY118" s="17" t="s">
        <v>145</v>
      </c>
      <c r="BE118" s="143">
        <f t="shared" si="4"/>
        <v>0</v>
      </c>
      <c r="BF118" s="143">
        <f t="shared" si="5"/>
        <v>0</v>
      </c>
      <c r="BG118" s="143">
        <f t="shared" si="6"/>
        <v>0</v>
      </c>
      <c r="BH118" s="143">
        <f t="shared" si="7"/>
        <v>0</v>
      </c>
      <c r="BI118" s="143">
        <f t="shared" si="8"/>
        <v>0</v>
      </c>
      <c r="BJ118" s="17" t="s">
        <v>80</v>
      </c>
      <c r="BK118" s="143">
        <f t="shared" si="9"/>
        <v>0</v>
      </c>
      <c r="BL118" s="17" t="s">
        <v>153</v>
      </c>
      <c r="BM118" s="142" t="s">
        <v>462</v>
      </c>
    </row>
    <row r="119" spans="2:65" s="11" customFormat="1" ht="22.9" customHeight="1">
      <c r="B119" s="119"/>
      <c r="D119" s="120" t="s">
        <v>71</v>
      </c>
      <c r="E119" s="129" t="s">
        <v>417</v>
      </c>
      <c r="F119" s="129" t="s">
        <v>893</v>
      </c>
      <c r="I119" s="122"/>
      <c r="J119" s="130">
        <f>BK119</f>
        <v>0</v>
      </c>
      <c r="L119" s="119"/>
      <c r="M119" s="124"/>
      <c r="P119" s="125">
        <f>SUM(P120:P156)</f>
        <v>0</v>
      </c>
      <c r="R119" s="125">
        <f>SUM(R120:R156)</f>
        <v>0</v>
      </c>
      <c r="T119" s="126">
        <f>SUM(T120:T156)</f>
        <v>0</v>
      </c>
      <c r="AR119" s="120" t="s">
        <v>80</v>
      </c>
      <c r="AT119" s="127" t="s">
        <v>71</v>
      </c>
      <c r="AU119" s="127" t="s">
        <v>80</v>
      </c>
      <c r="AY119" s="120" t="s">
        <v>145</v>
      </c>
      <c r="BK119" s="128">
        <f>SUM(BK120:BK156)</f>
        <v>0</v>
      </c>
    </row>
    <row r="120" spans="2:65" s="1" customFormat="1" ht="16.5" customHeight="1">
      <c r="B120" s="32"/>
      <c r="C120" s="169" t="s">
        <v>319</v>
      </c>
      <c r="D120" s="169" t="s">
        <v>369</v>
      </c>
      <c r="E120" s="170" t="s">
        <v>927</v>
      </c>
      <c r="F120" s="171" t="s">
        <v>928</v>
      </c>
      <c r="G120" s="172" t="s">
        <v>19</v>
      </c>
      <c r="H120" s="173">
        <v>1</v>
      </c>
      <c r="I120" s="174"/>
      <c r="J120" s="175">
        <f t="shared" ref="J120:J156" si="10">ROUND(I120*H120,2)</f>
        <v>0</v>
      </c>
      <c r="K120" s="171" t="s">
        <v>19</v>
      </c>
      <c r="L120" s="176"/>
      <c r="M120" s="177" t="s">
        <v>19</v>
      </c>
      <c r="N120" s="178" t="s">
        <v>43</v>
      </c>
      <c r="P120" s="140">
        <f t="shared" ref="P120:P156" si="11">O120*H120</f>
        <v>0</v>
      </c>
      <c r="Q120" s="140">
        <v>0</v>
      </c>
      <c r="R120" s="140">
        <f t="shared" ref="R120:R156" si="12">Q120*H120</f>
        <v>0</v>
      </c>
      <c r="S120" s="140">
        <v>0</v>
      </c>
      <c r="T120" s="141">
        <f t="shared" ref="T120:T156" si="13">S120*H120</f>
        <v>0</v>
      </c>
      <c r="AR120" s="142" t="s">
        <v>199</v>
      </c>
      <c r="AT120" s="142" t="s">
        <v>369</v>
      </c>
      <c r="AU120" s="142" t="s">
        <v>82</v>
      </c>
      <c r="AY120" s="17" t="s">
        <v>145</v>
      </c>
      <c r="BE120" s="143">
        <f t="shared" ref="BE120:BE156" si="14">IF(N120="základní",J120,0)</f>
        <v>0</v>
      </c>
      <c r="BF120" s="143">
        <f t="shared" ref="BF120:BF156" si="15">IF(N120="snížená",J120,0)</f>
        <v>0</v>
      </c>
      <c r="BG120" s="143">
        <f t="shared" ref="BG120:BG156" si="16">IF(N120="zákl. přenesená",J120,0)</f>
        <v>0</v>
      </c>
      <c r="BH120" s="143">
        <f t="shared" ref="BH120:BH156" si="17">IF(N120="sníž. přenesená",J120,0)</f>
        <v>0</v>
      </c>
      <c r="BI120" s="143">
        <f t="shared" ref="BI120:BI156" si="18">IF(N120="nulová",J120,0)</f>
        <v>0</v>
      </c>
      <c r="BJ120" s="17" t="s">
        <v>80</v>
      </c>
      <c r="BK120" s="143">
        <f t="shared" ref="BK120:BK156" si="19">ROUND(I120*H120,2)</f>
        <v>0</v>
      </c>
      <c r="BL120" s="17" t="s">
        <v>153</v>
      </c>
      <c r="BM120" s="142" t="s">
        <v>472</v>
      </c>
    </row>
    <row r="121" spans="2:65" s="1" customFormat="1" ht="16.5" customHeight="1">
      <c r="B121" s="32"/>
      <c r="C121" s="169" t="s">
        <v>325</v>
      </c>
      <c r="D121" s="169" t="s">
        <v>369</v>
      </c>
      <c r="E121" s="170" t="s">
        <v>894</v>
      </c>
      <c r="F121" s="171" t="s">
        <v>895</v>
      </c>
      <c r="G121" s="172" t="s">
        <v>19</v>
      </c>
      <c r="H121" s="173">
        <v>1</v>
      </c>
      <c r="I121" s="174"/>
      <c r="J121" s="175">
        <f t="shared" si="10"/>
        <v>0</v>
      </c>
      <c r="K121" s="171" t="s">
        <v>19</v>
      </c>
      <c r="L121" s="176"/>
      <c r="M121" s="177" t="s">
        <v>19</v>
      </c>
      <c r="N121" s="178" t="s">
        <v>43</v>
      </c>
      <c r="P121" s="140">
        <f t="shared" si="11"/>
        <v>0</v>
      </c>
      <c r="Q121" s="140">
        <v>0</v>
      </c>
      <c r="R121" s="140">
        <f t="shared" si="12"/>
        <v>0</v>
      </c>
      <c r="S121" s="140">
        <v>0</v>
      </c>
      <c r="T121" s="141">
        <f t="shared" si="13"/>
        <v>0</v>
      </c>
      <c r="AR121" s="142" t="s">
        <v>199</v>
      </c>
      <c r="AT121" s="142" t="s">
        <v>369</v>
      </c>
      <c r="AU121" s="142" t="s">
        <v>82</v>
      </c>
      <c r="AY121" s="17" t="s">
        <v>145</v>
      </c>
      <c r="BE121" s="143">
        <f t="shared" si="14"/>
        <v>0</v>
      </c>
      <c r="BF121" s="143">
        <f t="shared" si="15"/>
        <v>0</v>
      </c>
      <c r="BG121" s="143">
        <f t="shared" si="16"/>
        <v>0</v>
      </c>
      <c r="BH121" s="143">
        <f t="shared" si="17"/>
        <v>0</v>
      </c>
      <c r="BI121" s="143">
        <f t="shared" si="18"/>
        <v>0</v>
      </c>
      <c r="BJ121" s="17" t="s">
        <v>80</v>
      </c>
      <c r="BK121" s="143">
        <f t="shared" si="19"/>
        <v>0</v>
      </c>
      <c r="BL121" s="17" t="s">
        <v>153</v>
      </c>
      <c r="BM121" s="142" t="s">
        <v>482</v>
      </c>
    </row>
    <row r="122" spans="2:65" s="1" customFormat="1" ht="16.5" customHeight="1">
      <c r="B122" s="32"/>
      <c r="C122" s="169" t="s">
        <v>331</v>
      </c>
      <c r="D122" s="169" t="s">
        <v>369</v>
      </c>
      <c r="E122" s="170" t="s">
        <v>929</v>
      </c>
      <c r="F122" s="171" t="s">
        <v>930</v>
      </c>
      <c r="G122" s="172" t="s">
        <v>19</v>
      </c>
      <c r="H122" s="173">
        <v>1</v>
      </c>
      <c r="I122" s="174"/>
      <c r="J122" s="175">
        <f t="shared" si="10"/>
        <v>0</v>
      </c>
      <c r="K122" s="171" t="s">
        <v>19</v>
      </c>
      <c r="L122" s="176"/>
      <c r="M122" s="177" t="s">
        <v>19</v>
      </c>
      <c r="N122" s="178" t="s">
        <v>43</v>
      </c>
      <c r="P122" s="140">
        <f t="shared" si="11"/>
        <v>0</v>
      </c>
      <c r="Q122" s="140">
        <v>0</v>
      </c>
      <c r="R122" s="140">
        <f t="shared" si="12"/>
        <v>0</v>
      </c>
      <c r="S122" s="140">
        <v>0</v>
      </c>
      <c r="T122" s="141">
        <f t="shared" si="13"/>
        <v>0</v>
      </c>
      <c r="AR122" s="142" t="s">
        <v>199</v>
      </c>
      <c r="AT122" s="142" t="s">
        <v>369</v>
      </c>
      <c r="AU122" s="142" t="s">
        <v>82</v>
      </c>
      <c r="AY122" s="17" t="s">
        <v>145</v>
      </c>
      <c r="BE122" s="143">
        <f t="shared" si="14"/>
        <v>0</v>
      </c>
      <c r="BF122" s="143">
        <f t="shared" si="15"/>
        <v>0</v>
      </c>
      <c r="BG122" s="143">
        <f t="shared" si="16"/>
        <v>0</v>
      </c>
      <c r="BH122" s="143">
        <f t="shared" si="17"/>
        <v>0</v>
      </c>
      <c r="BI122" s="143">
        <f t="shared" si="18"/>
        <v>0</v>
      </c>
      <c r="BJ122" s="17" t="s">
        <v>80</v>
      </c>
      <c r="BK122" s="143">
        <f t="shared" si="19"/>
        <v>0</v>
      </c>
      <c r="BL122" s="17" t="s">
        <v>153</v>
      </c>
      <c r="BM122" s="142" t="s">
        <v>493</v>
      </c>
    </row>
    <row r="123" spans="2:65" s="1" customFormat="1" ht="16.5" customHeight="1">
      <c r="B123" s="32"/>
      <c r="C123" s="169" t="s">
        <v>336</v>
      </c>
      <c r="D123" s="169" t="s">
        <v>369</v>
      </c>
      <c r="E123" s="170" t="s">
        <v>931</v>
      </c>
      <c r="F123" s="171" t="s">
        <v>932</v>
      </c>
      <c r="G123" s="172" t="s">
        <v>19</v>
      </c>
      <c r="H123" s="173">
        <v>1</v>
      </c>
      <c r="I123" s="174"/>
      <c r="J123" s="175">
        <f t="shared" si="10"/>
        <v>0</v>
      </c>
      <c r="K123" s="171" t="s">
        <v>19</v>
      </c>
      <c r="L123" s="176"/>
      <c r="M123" s="177" t="s">
        <v>19</v>
      </c>
      <c r="N123" s="178" t="s">
        <v>43</v>
      </c>
      <c r="P123" s="140">
        <f t="shared" si="11"/>
        <v>0</v>
      </c>
      <c r="Q123" s="140">
        <v>0</v>
      </c>
      <c r="R123" s="140">
        <f t="shared" si="12"/>
        <v>0</v>
      </c>
      <c r="S123" s="140">
        <v>0</v>
      </c>
      <c r="T123" s="141">
        <f t="shared" si="13"/>
        <v>0</v>
      </c>
      <c r="AR123" s="142" t="s">
        <v>199</v>
      </c>
      <c r="AT123" s="142" t="s">
        <v>369</v>
      </c>
      <c r="AU123" s="142" t="s">
        <v>82</v>
      </c>
      <c r="AY123" s="17" t="s">
        <v>145</v>
      </c>
      <c r="BE123" s="143">
        <f t="shared" si="14"/>
        <v>0</v>
      </c>
      <c r="BF123" s="143">
        <f t="shared" si="15"/>
        <v>0</v>
      </c>
      <c r="BG123" s="143">
        <f t="shared" si="16"/>
        <v>0</v>
      </c>
      <c r="BH123" s="143">
        <f t="shared" si="17"/>
        <v>0</v>
      </c>
      <c r="BI123" s="143">
        <f t="shared" si="18"/>
        <v>0</v>
      </c>
      <c r="BJ123" s="17" t="s">
        <v>80</v>
      </c>
      <c r="BK123" s="143">
        <f t="shared" si="19"/>
        <v>0</v>
      </c>
      <c r="BL123" s="17" t="s">
        <v>153</v>
      </c>
      <c r="BM123" s="142" t="s">
        <v>505</v>
      </c>
    </row>
    <row r="124" spans="2:65" s="1" customFormat="1" ht="16.5" customHeight="1">
      <c r="B124" s="32"/>
      <c r="C124" s="169" t="s">
        <v>343</v>
      </c>
      <c r="D124" s="169" t="s">
        <v>369</v>
      </c>
      <c r="E124" s="170" t="s">
        <v>933</v>
      </c>
      <c r="F124" s="171" t="s">
        <v>934</v>
      </c>
      <c r="G124" s="172" t="s">
        <v>19</v>
      </c>
      <c r="H124" s="173">
        <v>1</v>
      </c>
      <c r="I124" s="174"/>
      <c r="J124" s="175">
        <f t="shared" si="10"/>
        <v>0</v>
      </c>
      <c r="K124" s="171" t="s">
        <v>19</v>
      </c>
      <c r="L124" s="176"/>
      <c r="M124" s="177" t="s">
        <v>19</v>
      </c>
      <c r="N124" s="178" t="s">
        <v>43</v>
      </c>
      <c r="P124" s="140">
        <f t="shared" si="11"/>
        <v>0</v>
      </c>
      <c r="Q124" s="140">
        <v>0</v>
      </c>
      <c r="R124" s="140">
        <f t="shared" si="12"/>
        <v>0</v>
      </c>
      <c r="S124" s="140">
        <v>0</v>
      </c>
      <c r="T124" s="141">
        <f t="shared" si="13"/>
        <v>0</v>
      </c>
      <c r="AR124" s="142" t="s">
        <v>199</v>
      </c>
      <c r="AT124" s="142" t="s">
        <v>369</v>
      </c>
      <c r="AU124" s="142" t="s">
        <v>82</v>
      </c>
      <c r="AY124" s="17" t="s">
        <v>145</v>
      </c>
      <c r="BE124" s="143">
        <f t="shared" si="14"/>
        <v>0</v>
      </c>
      <c r="BF124" s="143">
        <f t="shared" si="15"/>
        <v>0</v>
      </c>
      <c r="BG124" s="143">
        <f t="shared" si="16"/>
        <v>0</v>
      </c>
      <c r="BH124" s="143">
        <f t="shared" si="17"/>
        <v>0</v>
      </c>
      <c r="BI124" s="143">
        <f t="shared" si="18"/>
        <v>0</v>
      </c>
      <c r="BJ124" s="17" t="s">
        <v>80</v>
      </c>
      <c r="BK124" s="143">
        <f t="shared" si="19"/>
        <v>0</v>
      </c>
      <c r="BL124" s="17" t="s">
        <v>153</v>
      </c>
      <c r="BM124" s="142" t="s">
        <v>515</v>
      </c>
    </row>
    <row r="125" spans="2:65" s="1" customFormat="1" ht="16.5" customHeight="1">
      <c r="B125" s="32"/>
      <c r="C125" s="169" t="s">
        <v>352</v>
      </c>
      <c r="D125" s="169" t="s">
        <v>369</v>
      </c>
      <c r="E125" s="170" t="s">
        <v>904</v>
      </c>
      <c r="F125" s="171" t="s">
        <v>905</v>
      </c>
      <c r="G125" s="172" t="s">
        <v>19</v>
      </c>
      <c r="H125" s="173">
        <v>1</v>
      </c>
      <c r="I125" s="174"/>
      <c r="J125" s="175">
        <f t="shared" si="10"/>
        <v>0</v>
      </c>
      <c r="K125" s="171" t="s">
        <v>19</v>
      </c>
      <c r="L125" s="176"/>
      <c r="M125" s="177" t="s">
        <v>19</v>
      </c>
      <c r="N125" s="178" t="s">
        <v>43</v>
      </c>
      <c r="P125" s="140">
        <f t="shared" si="11"/>
        <v>0</v>
      </c>
      <c r="Q125" s="140">
        <v>0</v>
      </c>
      <c r="R125" s="140">
        <f t="shared" si="12"/>
        <v>0</v>
      </c>
      <c r="S125" s="140">
        <v>0</v>
      </c>
      <c r="T125" s="141">
        <f t="shared" si="13"/>
        <v>0</v>
      </c>
      <c r="AR125" s="142" t="s">
        <v>199</v>
      </c>
      <c r="AT125" s="142" t="s">
        <v>369</v>
      </c>
      <c r="AU125" s="142" t="s">
        <v>82</v>
      </c>
      <c r="AY125" s="17" t="s">
        <v>145</v>
      </c>
      <c r="BE125" s="143">
        <f t="shared" si="14"/>
        <v>0</v>
      </c>
      <c r="BF125" s="143">
        <f t="shared" si="15"/>
        <v>0</v>
      </c>
      <c r="BG125" s="143">
        <f t="shared" si="16"/>
        <v>0</v>
      </c>
      <c r="BH125" s="143">
        <f t="shared" si="17"/>
        <v>0</v>
      </c>
      <c r="BI125" s="143">
        <f t="shared" si="18"/>
        <v>0</v>
      </c>
      <c r="BJ125" s="17" t="s">
        <v>80</v>
      </c>
      <c r="BK125" s="143">
        <f t="shared" si="19"/>
        <v>0</v>
      </c>
      <c r="BL125" s="17" t="s">
        <v>153</v>
      </c>
      <c r="BM125" s="142" t="s">
        <v>526</v>
      </c>
    </row>
    <row r="126" spans="2:65" s="1" customFormat="1" ht="16.5" customHeight="1">
      <c r="B126" s="32"/>
      <c r="C126" s="169" t="s">
        <v>359</v>
      </c>
      <c r="D126" s="169" t="s">
        <v>369</v>
      </c>
      <c r="E126" s="170" t="s">
        <v>902</v>
      </c>
      <c r="F126" s="171" t="s">
        <v>903</v>
      </c>
      <c r="G126" s="172" t="s">
        <v>19</v>
      </c>
      <c r="H126" s="173">
        <v>1</v>
      </c>
      <c r="I126" s="174"/>
      <c r="J126" s="175">
        <f t="shared" si="10"/>
        <v>0</v>
      </c>
      <c r="K126" s="171" t="s">
        <v>19</v>
      </c>
      <c r="L126" s="176"/>
      <c r="M126" s="177" t="s">
        <v>19</v>
      </c>
      <c r="N126" s="178" t="s">
        <v>43</v>
      </c>
      <c r="P126" s="140">
        <f t="shared" si="11"/>
        <v>0</v>
      </c>
      <c r="Q126" s="140">
        <v>0</v>
      </c>
      <c r="R126" s="140">
        <f t="shared" si="12"/>
        <v>0</v>
      </c>
      <c r="S126" s="140">
        <v>0</v>
      </c>
      <c r="T126" s="141">
        <f t="shared" si="13"/>
        <v>0</v>
      </c>
      <c r="AR126" s="142" t="s">
        <v>199</v>
      </c>
      <c r="AT126" s="142" t="s">
        <v>369</v>
      </c>
      <c r="AU126" s="142" t="s">
        <v>82</v>
      </c>
      <c r="AY126" s="17" t="s">
        <v>145</v>
      </c>
      <c r="BE126" s="143">
        <f t="shared" si="14"/>
        <v>0</v>
      </c>
      <c r="BF126" s="143">
        <f t="shared" si="15"/>
        <v>0</v>
      </c>
      <c r="BG126" s="143">
        <f t="shared" si="16"/>
        <v>0</v>
      </c>
      <c r="BH126" s="143">
        <f t="shared" si="17"/>
        <v>0</v>
      </c>
      <c r="BI126" s="143">
        <f t="shared" si="18"/>
        <v>0</v>
      </c>
      <c r="BJ126" s="17" t="s">
        <v>80</v>
      </c>
      <c r="BK126" s="143">
        <f t="shared" si="19"/>
        <v>0</v>
      </c>
      <c r="BL126" s="17" t="s">
        <v>153</v>
      </c>
      <c r="BM126" s="142" t="s">
        <v>537</v>
      </c>
    </row>
    <row r="127" spans="2:65" s="1" customFormat="1" ht="16.5" customHeight="1">
      <c r="B127" s="32"/>
      <c r="C127" s="169" t="s">
        <v>192</v>
      </c>
      <c r="D127" s="169" t="s">
        <v>369</v>
      </c>
      <c r="E127" s="170" t="s">
        <v>935</v>
      </c>
      <c r="F127" s="171" t="s">
        <v>936</v>
      </c>
      <c r="G127" s="172" t="s">
        <v>19</v>
      </c>
      <c r="H127" s="173">
        <v>1</v>
      </c>
      <c r="I127" s="174"/>
      <c r="J127" s="175">
        <f t="shared" si="10"/>
        <v>0</v>
      </c>
      <c r="K127" s="171" t="s">
        <v>19</v>
      </c>
      <c r="L127" s="176"/>
      <c r="M127" s="177" t="s">
        <v>19</v>
      </c>
      <c r="N127" s="178" t="s">
        <v>43</v>
      </c>
      <c r="P127" s="140">
        <f t="shared" si="11"/>
        <v>0</v>
      </c>
      <c r="Q127" s="140">
        <v>0</v>
      </c>
      <c r="R127" s="140">
        <f t="shared" si="12"/>
        <v>0</v>
      </c>
      <c r="S127" s="140">
        <v>0</v>
      </c>
      <c r="T127" s="141">
        <f t="shared" si="13"/>
        <v>0</v>
      </c>
      <c r="AR127" s="142" t="s">
        <v>199</v>
      </c>
      <c r="AT127" s="142" t="s">
        <v>369</v>
      </c>
      <c r="AU127" s="142" t="s">
        <v>82</v>
      </c>
      <c r="AY127" s="17" t="s">
        <v>145</v>
      </c>
      <c r="BE127" s="143">
        <f t="shared" si="14"/>
        <v>0</v>
      </c>
      <c r="BF127" s="143">
        <f t="shared" si="15"/>
        <v>0</v>
      </c>
      <c r="BG127" s="143">
        <f t="shared" si="16"/>
        <v>0</v>
      </c>
      <c r="BH127" s="143">
        <f t="shared" si="17"/>
        <v>0</v>
      </c>
      <c r="BI127" s="143">
        <f t="shared" si="18"/>
        <v>0</v>
      </c>
      <c r="BJ127" s="17" t="s">
        <v>80</v>
      </c>
      <c r="BK127" s="143">
        <f t="shared" si="19"/>
        <v>0</v>
      </c>
      <c r="BL127" s="17" t="s">
        <v>153</v>
      </c>
      <c r="BM127" s="142" t="s">
        <v>547</v>
      </c>
    </row>
    <row r="128" spans="2:65" s="1" customFormat="1" ht="16.5" customHeight="1">
      <c r="B128" s="32"/>
      <c r="C128" s="169" t="s">
        <v>368</v>
      </c>
      <c r="D128" s="169" t="s">
        <v>369</v>
      </c>
      <c r="E128" s="170" t="s">
        <v>937</v>
      </c>
      <c r="F128" s="171" t="s">
        <v>938</v>
      </c>
      <c r="G128" s="172" t="s">
        <v>19</v>
      </c>
      <c r="H128" s="173">
        <v>1</v>
      </c>
      <c r="I128" s="174"/>
      <c r="J128" s="175">
        <f t="shared" si="10"/>
        <v>0</v>
      </c>
      <c r="K128" s="171" t="s">
        <v>19</v>
      </c>
      <c r="L128" s="176"/>
      <c r="M128" s="177" t="s">
        <v>19</v>
      </c>
      <c r="N128" s="178" t="s">
        <v>43</v>
      </c>
      <c r="P128" s="140">
        <f t="shared" si="11"/>
        <v>0</v>
      </c>
      <c r="Q128" s="140">
        <v>0</v>
      </c>
      <c r="R128" s="140">
        <f t="shared" si="12"/>
        <v>0</v>
      </c>
      <c r="S128" s="140">
        <v>0</v>
      </c>
      <c r="T128" s="141">
        <f t="shared" si="13"/>
        <v>0</v>
      </c>
      <c r="AR128" s="142" t="s">
        <v>199</v>
      </c>
      <c r="AT128" s="142" t="s">
        <v>369</v>
      </c>
      <c r="AU128" s="142" t="s">
        <v>82</v>
      </c>
      <c r="AY128" s="17" t="s">
        <v>145</v>
      </c>
      <c r="BE128" s="143">
        <f t="shared" si="14"/>
        <v>0</v>
      </c>
      <c r="BF128" s="143">
        <f t="shared" si="15"/>
        <v>0</v>
      </c>
      <c r="BG128" s="143">
        <f t="shared" si="16"/>
        <v>0</v>
      </c>
      <c r="BH128" s="143">
        <f t="shared" si="17"/>
        <v>0</v>
      </c>
      <c r="BI128" s="143">
        <f t="shared" si="18"/>
        <v>0</v>
      </c>
      <c r="BJ128" s="17" t="s">
        <v>80</v>
      </c>
      <c r="BK128" s="143">
        <f t="shared" si="19"/>
        <v>0</v>
      </c>
      <c r="BL128" s="17" t="s">
        <v>153</v>
      </c>
      <c r="BM128" s="142" t="s">
        <v>559</v>
      </c>
    </row>
    <row r="129" spans="2:65" s="1" customFormat="1" ht="16.5" customHeight="1">
      <c r="B129" s="32"/>
      <c r="C129" s="169" t="s">
        <v>374</v>
      </c>
      <c r="D129" s="169" t="s">
        <v>369</v>
      </c>
      <c r="E129" s="170" t="s">
        <v>939</v>
      </c>
      <c r="F129" s="171" t="s">
        <v>940</v>
      </c>
      <c r="G129" s="172" t="s">
        <v>19</v>
      </c>
      <c r="H129" s="173">
        <v>1</v>
      </c>
      <c r="I129" s="174"/>
      <c r="J129" s="175">
        <f t="shared" si="10"/>
        <v>0</v>
      </c>
      <c r="K129" s="171" t="s">
        <v>19</v>
      </c>
      <c r="L129" s="176"/>
      <c r="M129" s="177" t="s">
        <v>19</v>
      </c>
      <c r="N129" s="178" t="s">
        <v>43</v>
      </c>
      <c r="P129" s="140">
        <f t="shared" si="11"/>
        <v>0</v>
      </c>
      <c r="Q129" s="140">
        <v>0</v>
      </c>
      <c r="R129" s="140">
        <f t="shared" si="12"/>
        <v>0</v>
      </c>
      <c r="S129" s="140">
        <v>0</v>
      </c>
      <c r="T129" s="141">
        <f t="shared" si="13"/>
        <v>0</v>
      </c>
      <c r="AR129" s="142" t="s">
        <v>199</v>
      </c>
      <c r="AT129" s="142" t="s">
        <v>369</v>
      </c>
      <c r="AU129" s="142" t="s">
        <v>82</v>
      </c>
      <c r="AY129" s="17" t="s">
        <v>145</v>
      </c>
      <c r="BE129" s="143">
        <f t="shared" si="14"/>
        <v>0</v>
      </c>
      <c r="BF129" s="143">
        <f t="shared" si="15"/>
        <v>0</v>
      </c>
      <c r="BG129" s="143">
        <f t="shared" si="16"/>
        <v>0</v>
      </c>
      <c r="BH129" s="143">
        <f t="shared" si="17"/>
        <v>0</v>
      </c>
      <c r="BI129" s="143">
        <f t="shared" si="18"/>
        <v>0</v>
      </c>
      <c r="BJ129" s="17" t="s">
        <v>80</v>
      </c>
      <c r="BK129" s="143">
        <f t="shared" si="19"/>
        <v>0</v>
      </c>
      <c r="BL129" s="17" t="s">
        <v>153</v>
      </c>
      <c r="BM129" s="142" t="s">
        <v>574</v>
      </c>
    </row>
    <row r="130" spans="2:65" s="1" customFormat="1" ht="16.5" customHeight="1">
      <c r="B130" s="32"/>
      <c r="C130" s="169" t="s">
        <v>380</v>
      </c>
      <c r="D130" s="169" t="s">
        <v>369</v>
      </c>
      <c r="E130" s="170" t="s">
        <v>941</v>
      </c>
      <c r="F130" s="171" t="s">
        <v>942</v>
      </c>
      <c r="G130" s="172" t="s">
        <v>19</v>
      </c>
      <c r="H130" s="173">
        <v>1</v>
      </c>
      <c r="I130" s="174"/>
      <c r="J130" s="175">
        <f t="shared" si="10"/>
        <v>0</v>
      </c>
      <c r="K130" s="171" t="s">
        <v>19</v>
      </c>
      <c r="L130" s="176"/>
      <c r="M130" s="177" t="s">
        <v>19</v>
      </c>
      <c r="N130" s="178" t="s">
        <v>43</v>
      </c>
      <c r="P130" s="140">
        <f t="shared" si="11"/>
        <v>0</v>
      </c>
      <c r="Q130" s="140">
        <v>0</v>
      </c>
      <c r="R130" s="140">
        <f t="shared" si="12"/>
        <v>0</v>
      </c>
      <c r="S130" s="140">
        <v>0</v>
      </c>
      <c r="T130" s="141">
        <f t="shared" si="13"/>
        <v>0</v>
      </c>
      <c r="AR130" s="142" t="s">
        <v>199</v>
      </c>
      <c r="AT130" s="142" t="s">
        <v>369</v>
      </c>
      <c r="AU130" s="142" t="s">
        <v>82</v>
      </c>
      <c r="AY130" s="17" t="s">
        <v>145</v>
      </c>
      <c r="BE130" s="143">
        <f t="shared" si="14"/>
        <v>0</v>
      </c>
      <c r="BF130" s="143">
        <f t="shared" si="15"/>
        <v>0</v>
      </c>
      <c r="BG130" s="143">
        <f t="shared" si="16"/>
        <v>0</v>
      </c>
      <c r="BH130" s="143">
        <f t="shared" si="17"/>
        <v>0</v>
      </c>
      <c r="BI130" s="143">
        <f t="shared" si="18"/>
        <v>0</v>
      </c>
      <c r="BJ130" s="17" t="s">
        <v>80</v>
      </c>
      <c r="BK130" s="143">
        <f t="shared" si="19"/>
        <v>0</v>
      </c>
      <c r="BL130" s="17" t="s">
        <v>153</v>
      </c>
      <c r="BM130" s="142" t="s">
        <v>943</v>
      </c>
    </row>
    <row r="131" spans="2:65" s="1" customFormat="1" ht="16.5" customHeight="1">
      <c r="B131" s="32"/>
      <c r="C131" s="169" t="s">
        <v>389</v>
      </c>
      <c r="D131" s="169" t="s">
        <v>369</v>
      </c>
      <c r="E131" s="170" t="s">
        <v>939</v>
      </c>
      <c r="F131" s="171" t="s">
        <v>940</v>
      </c>
      <c r="G131" s="172" t="s">
        <v>19</v>
      </c>
      <c r="H131" s="173">
        <v>1</v>
      </c>
      <c r="I131" s="174"/>
      <c r="J131" s="175">
        <f t="shared" si="10"/>
        <v>0</v>
      </c>
      <c r="K131" s="171" t="s">
        <v>19</v>
      </c>
      <c r="L131" s="176"/>
      <c r="M131" s="177" t="s">
        <v>19</v>
      </c>
      <c r="N131" s="178" t="s">
        <v>43</v>
      </c>
      <c r="P131" s="140">
        <f t="shared" si="11"/>
        <v>0</v>
      </c>
      <c r="Q131" s="140">
        <v>0</v>
      </c>
      <c r="R131" s="140">
        <f t="shared" si="12"/>
        <v>0</v>
      </c>
      <c r="S131" s="140">
        <v>0</v>
      </c>
      <c r="T131" s="141">
        <f t="shared" si="13"/>
        <v>0</v>
      </c>
      <c r="AR131" s="142" t="s">
        <v>199</v>
      </c>
      <c r="AT131" s="142" t="s">
        <v>369</v>
      </c>
      <c r="AU131" s="142" t="s">
        <v>82</v>
      </c>
      <c r="AY131" s="17" t="s">
        <v>145</v>
      </c>
      <c r="BE131" s="143">
        <f t="shared" si="14"/>
        <v>0</v>
      </c>
      <c r="BF131" s="143">
        <f t="shared" si="15"/>
        <v>0</v>
      </c>
      <c r="BG131" s="143">
        <f t="shared" si="16"/>
        <v>0</v>
      </c>
      <c r="BH131" s="143">
        <f t="shared" si="17"/>
        <v>0</v>
      </c>
      <c r="BI131" s="143">
        <f t="shared" si="18"/>
        <v>0</v>
      </c>
      <c r="BJ131" s="17" t="s">
        <v>80</v>
      </c>
      <c r="BK131" s="143">
        <f t="shared" si="19"/>
        <v>0</v>
      </c>
      <c r="BL131" s="17" t="s">
        <v>153</v>
      </c>
      <c r="BM131" s="142" t="s">
        <v>944</v>
      </c>
    </row>
    <row r="132" spans="2:65" s="1" customFormat="1" ht="16.5" customHeight="1">
      <c r="B132" s="32"/>
      <c r="C132" s="169" t="s">
        <v>394</v>
      </c>
      <c r="D132" s="169" t="s">
        <v>369</v>
      </c>
      <c r="E132" s="170" t="s">
        <v>941</v>
      </c>
      <c r="F132" s="171" t="s">
        <v>942</v>
      </c>
      <c r="G132" s="172" t="s">
        <v>19</v>
      </c>
      <c r="H132" s="173">
        <v>1</v>
      </c>
      <c r="I132" s="174"/>
      <c r="J132" s="175">
        <f t="shared" si="10"/>
        <v>0</v>
      </c>
      <c r="K132" s="171" t="s">
        <v>19</v>
      </c>
      <c r="L132" s="176"/>
      <c r="M132" s="177" t="s">
        <v>19</v>
      </c>
      <c r="N132" s="178" t="s">
        <v>43</v>
      </c>
      <c r="P132" s="140">
        <f t="shared" si="11"/>
        <v>0</v>
      </c>
      <c r="Q132" s="140">
        <v>0</v>
      </c>
      <c r="R132" s="140">
        <f t="shared" si="12"/>
        <v>0</v>
      </c>
      <c r="S132" s="140">
        <v>0</v>
      </c>
      <c r="T132" s="141">
        <f t="shared" si="13"/>
        <v>0</v>
      </c>
      <c r="AR132" s="142" t="s">
        <v>199</v>
      </c>
      <c r="AT132" s="142" t="s">
        <v>369</v>
      </c>
      <c r="AU132" s="142" t="s">
        <v>82</v>
      </c>
      <c r="AY132" s="17" t="s">
        <v>145</v>
      </c>
      <c r="BE132" s="143">
        <f t="shared" si="14"/>
        <v>0</v>
      </c>
      <c r="BF132" s="143">
        <f t="shared" si="15"/>
        <v>0</v>
      </c>
      <c r="BG132" s="143">
        <f t="shared" si="16"/>
        <v>0</v>
      </c>
      <c r="BH132" s="143">
        <f t="shared" si="17"/>
        <v>0</v>
      </c>
      <c r="BI132" s="143">
        <f t="shared" si="18"/>
        <v>0</v>
      </c>
      <c r="BJ132" s="17" t="s">
        <v>80</v>
      </c>
      <c r="BK132" s="143">
        <f t="shared" si="19"/>
        <v>0</v>
      </c>
      <c r="BL132" s="17" t="s">
        <v>153</v>
      </c>
      <c r="BM132" s="142" t="s">
        <v>945</v>
      </c>
    </row>
    <row r="133" spans="2:65" s="1" customFormat="1" ht="16.5" customHeight="1">
      <c r="B133" s="32"/>
      <c r="C133" s="169" t="s">
        <v>398</v>
      </c>
      <c r="D133" s="169" t="s">
        <v>369</v>
      </c>
      <c r="E133" s="170" t="s">
        <v>902</v>
      </c>
      <c r="F133" s="171" t="s">
        <v>903</v>
      </c>
      <c r="G133" s="172" t="s">
        <v>19</v>
      </c>
      <c r="H133" s="173">
        <v>1</v>
      </c>
      <c r="I133" s="174"/>
      <c r="J133" s="175">
        <f t="shared" si="10"/>
        <v>0</v>
      </c>
      <c r="K133" s="171" t="s">
        <v>19</v>
      </c>
      <c r="L133" s="176"/>
      <c r="M133" s="177" t="s">
        <v>19</v>
      </c>
      <c r="N133" s="178" t="s">
        <v>43</v>
      </c>
      <c r="P133" s="140">
        <f t="shared" si="11"/>
        <v>0</v>
      </c>
      <c r="Q133" s="140">
        <v>0</v>
      </c>
      <c r="R133" s="140">
        <f t="shared" si="12"/>
        <v>0</v>
      </c>
      <c r="S133" s="140">
        <v>0</v>
      </c>
      <c r="T133" s="141">
        <f t="shared" si="13"/>
        <v>0</v>
      </c>
      <c r="AR133" s="142" t="s">
        <v>199</v>
      </c>
      <c r="AT133" s="142" t="s">
        <v>369</v>
      </c>
      <c r="AU133" s="142" t="s">
        <v>82</v>
      </c>
      <c r="AY133" s="17" t="s">
        <v>145</v>
      </c>
      <c r="BE133" s="143">
        <f t="shared" si="14"/>
        <v>0</v>
      </c>
      <c r="BF133" s="143">
        <f t="shared" si="15"/>
        <v>0</v>
      </c>
      <c r="BG133" s="143">
        <f t="shared" si="16"/>
        <v>0</v>
      </c>
      <c r="BH133" s="143">
        <f t="shared" si="17"/>
        <v>0</v>
      </c>
      <c r="BI133" s="143">
        <f t="shared" si="18"/>
        <v>0</v>
      </c>
      <c r="BJ133" s="17" t="s">
        <v>80</v>
      </c>
      <c r="BK133" s="143">
        <f t="shared" si="19"/>
        <v>0</v>
      </c>
      <c r="BL133" s="17" t="s">
        <v>153</v>
      </c>
      <c r="BM133" s="142" t="s">
        <v>946</v>
      </c>
    </row>
    <row r="134" spans="2:65" s="1" customFormat="1" ht="16.5" customHeight="1">
      <c r="B134" s="32"/>
      <c r="C134" s="169" t="s">
        <v>405</v>
      </c>
      <c r="D134" s="169" t="s">
        <v>369</v>
      </c>
      <c r="E134" s="170" t="s">
        <v>935</v>
      </c>
      <c r="F134" s="171" t="s">
        <v>936</v>
      </c>
      <c r="G134" s="172" t="s">
        <v>19</v>
      </c>
      <c r="H134" s="173">
        <v>1</v>
      </c>
      <c r="I134" s="174"/>
      <c r="J134" s="175">
        <f t="shared" si="10"/>
        <v>0</v>
      </c>
      <c r="K134" s="171" t="s">
        <v>19</v>
      </c>
      <c r="L134" s="176"/>
      <c r="M134" s="177" t="s">
        <v>19</v>
      </c>
      <c r="N134" s="178" t="s">
        <v>43</v>
      </c>
      <c r="P134" s="140">
        <f t="shared" si="11"/>
        <v>0</v>
      </c>
      <c r="Q134" s="140">
        <v>0</v>
      </c>
      <c r="R134" s="140">
        <f t="shared" si="12"/>
        <v>0</v>
      </c>
      <c r="S134" s="140">
        <v>0</v>
      </c>
      <c r="T134" s="141">
        <f t="shared" si="13"/>
        <v>0</v>
      </c>
      <c r="AR134" s="142" t="s">
        <v>199</v>
      </c>
      <c r="AT134" s="142" t="s">
        <v>369</v>
      </c>
      <c r="AU134" s="142" t="s">
        <v>82</v>
      </c>
      <c r="AY134" s="17" t="s">
        <v>145</v>
      </c>
      <c r="BE134" s="143">
        <f t="shared" si="14"/>
        <v>0</v>
      </c>
      <c r="BF134" s="143">
        <f t="shared" si="15"/>
        <v>0</v>
      </c>
      <c r="BG134" s="143">
        <f t="shared" si="16"/>
        <v>0</v>
      </c>
      <c r="BH134" s="143">
        <f t="shared" si="17"/>
        <v>0</v>
      </c>
      <c r="BI134" s="143">
        <f t="shared" si="18"/>
        <v>0</v>
      </c>
      <c r="BJ134" s="17" t="s">
        <v>80</v>
      </c>
      <c r="BK134" s="143">
        <f t="shared" si="19"/>
        <v>0</v>
      </c>
      <c r="BL134" s="17" t="s">
        <v>153</v>
      </c>
      <c r="BM134" s="142" t="s">
        <v>947</v>
      </c>
    </row>
    <row r="135" spans="2:65" s="1" customFormat="1" ht="16.5" customHeight="1">
      <c r="B135" s="32"/>
      <c r="C135" s="169" t="s">
        <v>411</v>
      </c>
      <c r="D135" s="169" t="s">
        <v>369</v>
      </c>
      <c r="E135" s="170" t="s">
        <v>937</v>
      </c>
      <c r="F135" s="171" t="s">
        <v>938</v>
      </c>
      <c r="G135" s="172" t="s">
        <v>19</v>
      </c>
      <c r="H135" s="173">
        <v>1</v>
      </c>
      <c r="I135" s="174"/>
      <c r="J135" s="175">
        <f t="shared" si="10"/>
        <v>0</v>
      </c>
      <c r="K135" s="171" t="s">
        <v>19</v>
      </c>
      <c r="L135" s="176"/>
      <c r="M135" s="177" t="s">
        <v>19</v>
      </c>
      <c r="N135" s="178" t="s">
        <v>43</v>
      </c>
      <c r="P135" s="140">
        <f t="shared" si="11"/>
        <v>0</v>
      </c>
      <c r="Q135" s="140">
        <v>0</v>
      </c>
      <c r="R135" s="140">
        <f t="shared" si="12"/>
        <v>0</v>
      </c>
      <c r="S135" s="140">
        <v>0</v>
      </c>
      <c r="T135" s="141">
        <f t="shared" si="13"/>
        <v>0</v>
      </c>
      <c r="AR135" s="142" t="s">
        <v>199</v>
      </c>
      <c r="AT135" s="142" t="s">
        <v>369</v>
      </c>
      <c r="AU135" s="142" t="s">
        <v>82</v>
      </c>
      <c r="AY135" s="17" t="s">
        <v>145</v>
      </c>
      <c r="BE135" s="143">
        <f t="shared" si="14"/>
        <v>0</v>
      </c>
      <c r="BF135" s="143">
        <f t="shared" si="15"/>
        <v>0</v>
      </c>
      <c r="BG135" s="143">
        <f t="shared" si="16"/>
        <v>0</v>
      </c>
      <c r="BH135" s="143">
        <f t="shared" si="17"/>
        <v>0</v>
      </c>
      <c r="BI135" s="143">
        <f t="shared" si="18"/>
        <v>0</v>
      </c>
      <c r="BJ135" s="17" t="s">
        <v>80</v>
      </c>
      <c r="BK135" s="143">
        <f t="shared" si="19"/>
        <v>0</v>
      </c>
      <c r="BL135" s="17" t="s">
        <v>153</v>
      </c>
      <c r="BM135" s="142" t="s">
        <v>948</v>
      </c>
    </row>
    <row r="136" spans="2:65" s="1" customFormat="1" ht="16.5" customHeight="1">
      <c r="B136" s="32"/>
      <c r="C136" s="169" t="s">
        <v>416</v>
      </c>
      <c r="D136" s="169" t="s">
        <v>369</v>
      </c>
      <c r="E136" s="170" t="s">
        <v>939</v>
      </c>
      <c r="F136" s="171" t="s">
        <v>940</v>
      </c>
      <c r="G136" s="172" t="s">
        <v>19</v>
      </c>
      <c r="H136" s="173">
        <v>1</v>
      </c>
      <c r="I136" s="174"/>
      <c r="J136" s="175">
        <f t="shared" si="10"/>
        <v>0</v>
      </c>
      <c r="K136" s="171" t="s">
        <v>19</v>
      </c>
      <c r="L136" s="176"/>
      <c r="M136" s="177" t="s">
        <v>19</v>
      </c>
      <c r="N136" s="178" t="s">
        <v>43</v>
      </c>
      <c r="P136" s="140">
        <f t="shared" si="11"/>
        <v>0</v>
      </c>
      <c r="Q136" s="140">
        <v>0</v>
      </c>
      <c r="R136" s="140">
        <f t="shared" si="12"/>
        <v>0</v>
      </c>
      <c r="S136" s="140">
        <v>0</v>
      </c>
      <c r="T136" s="141">
        <f t="shared" si="13"/>
        <v>0</v>
      </c>
      <c r="AR136" s="142" t="s">
        <v>199</v>
      </c>
      <c r="AT136" s="142" t="s">
        <v>369</v>
      </c>
      <c r="AU136" s="142" t="s">
        <v>82</v>
      </c>
      <c r="AY136" s="17" t="s">
        <v>145</v>
      </c>
      <c r="BE136" s="143">
        <f t="shared" si="14"/>
        <v>0</v>
      </c>
      <c r="BF136" s="143">
        <f t="shared" si="15"/>
        <v>0</v>
      </c>
      <c r="BG136" s="143">
        <f t="shared" si="16"/>
        <v>0</v>
      </c>
      <c r="BH136" s="143">
        <f t="shared" si="17"/>
        <v>0</v>
      </c>
      <c r="BI136" s="143">
        <f t="shared" si="18"/>
        <v>0</v>
      </c>
      <c r="BJ136" s="17" t="s">
        <v>80</v>
      </c>
      <c r="BK136" s="143">
        <f t="shared" si="19"/>
        <v>0</v>
      </c>
      <c r="BL136" s="17" t="s">
        <v>153</v>
      </c>
      <c r="BM136" s="142" t="s">
        <v>949</v>
      </c>
    </row>
    <row r="137" spans="2:65" s="1" customFormat="1" ht="16.5" customHeight="1">
      <c r="B137" s="32"/>
      <c r="C137" s="169" t="s">
        <v>420</v>
      </c>
      <c r="D137" s="169" t="s">
        <v>369</v>
      </c>
      <c r="E137" s="170" t="s">
        <v>941</v>
      </c>
      <c r="F137" s="171" t="s">
        <v>942</v>
      </c>
      <c r="G137" s="172" t="s">
        <v>19</v>
      </c>
      <c r="H137" s="173">
        <v>1</v>
      </c>
      <c r="I137" s="174"/>
      <c r="J137" s="175">
        <f t="shared" si="10"/>
        <v>0</v>
      </c>
      <c r="K137" s="171" t="s">
        <v>19</v>
      </c>
      <c r="L137" s="176"/>
      <c r="M137" s="177" t="s">
        <v>19</v>
      </c>
      <c r="N137" s="178" t="s">
        <v>43</v>
      </c>
      <c r="P137" s="140">
        <f t="shared" si="11"/>
        <v>0</v>
      </c>
      <c r="Q137" s="140">
        <v>0</v>
      </c>
      <c r="R137" s="140">
        <f t="shared" si="12"/>
        <v>0</v>
      </c>
      <c r="S137" s="140">
        <v>0</v>
      </c>
      <c r="T137" s="141">
        <f t="shared" si="13"/>
        <v>0</v>
      </c>
      <c r="AR137" s="142" t="s">
        <v>199</v>
      </c>
      <c r="AT137" s="142" t="s">
        <v>369</v>
      </c>
      <c r="AU137" s="142" t="s">
        <v>82</v>
      </c>
      <c r="AY137" s="17" t="s">
        <v>145</v>
      </c>
      <c r="BE137" s="143">
        <f t="shared" si="14"/>
        <v>0</v>
      </c>
      <c r="BF137" s="143">
        <f t="shared" si="15"/>
        <v>0</v>
      </c>
      <c r="BG137" s="143">
        <f t="shared" si="16"/>
        <v>0</v>
      </c>
      <c r="BH137" s="143">
        <f t="shared" si="17"/>
        <v>0</v>
      </c>
      <c r="BI137" s="143">
        <f t="shared" si="18"/>
        <v>0</v>
      </c>
      <c r="BJ137" s="17" t="s">
        <v>80</v>
      </c>
      <c r="BK137" s="143">
        <f t="shared" si="19"/>
        <v>0</v>
      </c>
      <c r="BL137" s="17" t="s">
        <v>153</v>
      </c>
      <c r="BM137" s="142" t="s">
        <v>801</v>
      </c>
    </row>
    <row r="138" spans="2:65" s="1" customFormat="1" ht="16.5" customHeight="1">
      <c r="B138" s="32"/>
      <c r="C138" s="169" t="s">
        <v>424</v>
      </c>
      <c r="D138" s="169" t="s">
        <v>369</v>
      </c>
      <c r="E138" s="170" t="s">
        <v>939</v>
      </c>
      <c r="F138" s="171" t="s">
        <v>940</v>
      </c>
      <c r="G138" s="172" t="s">
        <v>19</v>
      </c>
      <c r="H138" s="173">
        <v>1</v>
      </c>
      <c r="I138" s="174"/>
      <c r="J138" s="175">
        <f t="shared" si="10"/>
        <v>0</v>
      </c>
      <c r="K138" s="171" t="s">
        <v>19</v>
      </c>
      <c r="L138" s="176"/>
      <c r="M138" s="177" t="s">
        <v>19</v>
      </c>
      <c r="N138" s="178" t="s">
        <v>43</v>
      </c>
      <c r="P138" s="140">
        <f t="shared" si="11"/>
        <v>0</v>
      </c>
      <c r="Q138" s="140">
        <v>0</v>
      </c>
      <c r="R138" s="140">
        <f t="shared" si="12"/>
        <v>0</v>
      </c>
      <c r="S138" s="140">
        <v>0</v>
      </c>
      <c r="T138" s="141">
        <f t="shared" si="13"/>
        <v>0</v>
      </c>
      <c r="AR138" s="142" t="s">
        <v>199</v>
      </c>
      <c r="AT138" s="142" t="s">
        <v>369</v>
      </c>
      <c r="AU138" s="142" t="s">
        <v>82</v>
      </c>
      <c r="AY138" s="17" t="s">
        <v>145</v>
      </c>
      <c r="BE138" s="143">
        <f t="shared" si="14"/>
        <v>0</v>
      </c>
      <c r="BF138" s="143">
        <f t="shared" si="15"/>
        <v>0</v>
      </c>
      <c r="BG138" s="143">
        <f t="shared" si="16"/>
        <v>0</v>
      </c>
      <c r="BH138" s="143">
        <f t="shared" si="17"/>
        <v>0</v>
      </c>
      <c r="BI138" s="143">
        <f t="shared" si="18"/>
        <v>0</v>
      </c>
      <c r="BJ138" s="17" t="s">
        <v>80</v>
      </c>
      <c r="BK138" s="143">
        <f t="shared" si="19"/>
        <v>0</v>
      </c>
      <c r="BL138" s="17" t="s">
        <v>153</v>
      </c>
      <c r="BM138" s="142" t="s">
        <v>950</v>
      </c>
    </row>
    <row r="139" spans="2:65" s="1" customFormat="1" ht="16.5" customHeight="1">
      <c r="B139" s="32"/>
      <c r="C139" s="169" t="s">
        <v>428</v>
      </c>
      <c r="D139" s="169" t="s">
        <v>369</v>
      </c>
      <c r="E139" s="170" t="s">
        <v>941</v>
      </c>
      <c r="F139" s="171" t="s">
        <v>942</v>
      </c>
      <c r="G139" s="172" t="s">
        <v>19</v>
      </c>
      <c r="H139" s="173">
        <v>1</v>
      </c>
      <c r="I139" s="174"/>
      <c r="J139" s="175">
        <f t="shared" si="10"/>
        <v>0</v>
      </c>
      <c r="K139" s="171" t="s">
        <v>19</v>
      </c>
      <c r="L139" s="176"/>
      <c r="M139" s="177" t="s">
        <v>19</v>
      </c>
      <c r="N139" s="178" t="s">
        <v>43</v>
      </c>
      <c r="P139" s="140">
        <f t="shared" si="11"/>
        <v>0</v>
      </c>
      <c r="Q139" s="140">
        <v>0</v>
      </c>
      <c r="R139" s="140">
        <f t="shared" si="12"/>
        <v>0</v>
      </c>
      <c r="S139" s="140">
        <v>0</v>
      </c>
      <c r="T139" s="141">
        <f t="shared" si="13"/>
        <v>0</v>
      </c>
      <c r="AR139" s="142" t="s">
        <v>199</v>
      </c>
      <c r="AT139" s="142" t="s">
        <v>369</v>
      </c>
      <c r="AU139" s="142" t="s">
        <v>82</v>
      </c>
      <c r="AY139" s="17" t="s">
        <v>145</v>
      </c>
      <c r="BE139" s="143">
        <f t="shared" si="14"/>
        <v>0</v>
      </c>
      <c r="BF139" s="143">
        <f t="shared" si="15"/>
        <v>0</v>
      </c>
      <c r="BG139" s="143">
        <f t="shared" si="16"/>
        <v>0</v>
      </c>
      <c r="BH139" s="143">
        <f t="shared" si="17"/>
        <v>0</v>
      </c>
      <c r="BI139" s="143">
        <f t="shared" si="18"/>
        <v>0</v>
      </c>
      <c r="BJ139" s="17" t="s">
        <v>80</v>
      </c>
      <c r="BK139" s="143">
        <f t="shared" si="19"/>
        <v>0</v>
      </c>
      <c r="BL139" s="17" t="s">
        <v>153</v>
      </c>
      <c r="BM139" s="142" t="s">
        <v>951</v>
      </c>
    </row>
    <row r="140" spans="2:65" s="1" customFormat="1" ht="16.5" customHeight="1">
      <c r="B140" s="32"/>
      <c r="C140" s="169" t="s">
        <v>432</v>
      </c>
      <c r="D140" s="169" t="s">
        <v>369</v>
      </c>
      <c r="E140" s="170" t="s">
        <v>931</v>
      </c>
      <c r="F140" s="171" t="s">
        <v>932</v>
      </c>
      <c r="G140" s="172" t="s">
        <v>19</v>
      </c>
      <c r="H140" s="173">
        <v>1</v>
      </c>
      <c r="I140" s="174"/>
      <c r="J140" s="175">
        <f t="shared" si="10"/>
        <v>0</v>
      </c>
      <c r="K140" s="171" t="s">
        <v>19</v>
      </c>
      <c r="L140" s="176"/>
      <c r="M140" s="177" t="s">
        <v>19</v>
      </c>
      <c r="N140" s="178" t="s">
        <v>43</v>
      </c>
      <c r="P140" s="140">
        <f t="shared" si="11"/>
        <v>0</v>
      </c>
      <c r="Q140" s="140">
        <v>0</v>
      </c>
      <c r="R140" s="140">
        <f t="shared" si="12"/>
        <v>0</v>
      </c>
      <c r="S140" s="140">
        <v>0</v>
      </c>
      <c r="T140" s="141">
        <f t="shared" si="13"/>
        <v>0</v>
      </c>
      <c r="AR140" s="142" t="s">
        <v>199</v>
      </c>
      <c r="AT140" s="142" t="s">
        <v>369</v>
      </c>
      <c r="AU140" s="142" t="s">
        <v>82</v>
      </c>
      <c r="AY140" s="17" t="s">
        <v>145</v>
      </c>
      <c r="BE140" s="143">
        <f t="shared" si="14"/>
        <v>0</v>
      </c>
      <c r="BF140" s="143">
        <f t="shared" si="15"/>
        <v>0</v>
      </c>
      <c r="BG140" s="143">
        <f t="shared" si="16"/>
        <v>0</v>
      </c>
      <c r="BH140" s="143">
        <f t="shared" si="17"/>
        <v>0</v>
      </c>
      <c r="BI140" s="143">
        <f t="shared" si="18"/>
        <v>0</v>
      </c>
      <c r="BJ140" s="17" t="s">
        <v>80</v>
      </c>
      <c r="BK140" s="143">
        <f t="shared" si="19"/>
        <v>0</v>
      </c>
      <c r="BL140" s="17" t="s">
        <v>153</v>
      </c>
      <c r="BM140" s="142" t="s">
        <v>952</v>
      </c>
    </row>
    <row r="141" spans="2:65" s="1" customFormat="1" ht="16.5" customHeight="1">
      <c r="B141" s="32"/>
      <c r="C141" s="169" t="s">
        <v>436</v>
      </c>
      <c r="D141" s="169" t="s">
        <v>369</v>
      </c>
      <c r="E141" s="170" t="s">
        <v>953</v>
      </c>
      <c r="F141" s="171" t="s">
        <v>954</v>
      </c>
      <c r="G141" s="172" t="s">
        <v>19</v>
      </c>
      <c r="H141" s="173">
        <v>1</v>
      </c>
      <c r="I141" s="174"/>
      <c r="J141" s="175">
        <f t="shared" si="10"/>
        <v>0</v>
      </c>
      <c r="K141" s="171" t="s">
        <v>19</v>
      </c>
      <c r="L141" s="176"/>
      <c r="M141" s="177" t="s">
        <v>19</v>
      </c>
      <c r="N141" s="178" t="s">
        <v>43</v>
      </c>
      <c r="P141" s="140">
        <f t="shared" si="11"/>
        <v>0</v>
      </c>
      <c r="Q141" s="140">
        <v>0</v>
      </c>
      <c r="R141" s="140">
        <f t="shared" si="12"/>
        <v>0</v>
      </c>
      <c r="S141" s="140">
        <v>0</v>
      </c>
      <c r="T141" s="141">
        <f t="shared" si="13"/>
        <v>0</v>
      </c>
      <c r="AR141" s="142" t="s">
        <v>199</v>
      </c>
      <c r="AT141" s="142" t="s">
        <v>369</v>
      </c>
      <c r="AU141" s="142" t="s">
        <v>82</v>
      </c>
      <c r="AY141" s="17" t="s">
        <v>145</v>
      </c>
      <c r="BE141" s="143">
        <f t="shared" si="14"/>
        <v>0</v>
      </c>
      <c r="BF141" s="143">
        <f t="shared" si="15"/>
        <v>0</v>
      </c>
      <c r="BG141" s="143">
        <f t="shared" si="16"/>
        <v>0</v>
      </c>
      <c r="BH141" s="143">
        <f t="shared" si="17"/>
        <v>0</v>
      </c>
      <c r="BI141" s="143">
        <f t="shared" si="18"/>
        <v>0</v>
      </c>
      <c r="BJ141" s="17" t="s">
        <v>80</v>
      </c>
      <c r="BK141" s="143">
        <f t="shared" si="19"/>
        <v>0</v>
      </c>
      <c r="BL141" s="17" t="s">
        <v>153</v>
      </c>
      <c r="BM141" s="142" t="s">
        <v>955</v>
      </c>
    </row>
    <row r="142" spans="2:65" s="1" customFormat="1" ht="16.5" customHeight="1">
      <c r="B142" s="32"/>
      <c r="C142" s="169" t="s">
        <v>440</v>
      </c>
      <c r="D142" s="169" t="s">
        <v>369</v>
      </c>
      <c r="E142" s="170" t="s">
        <v>904</v>
      </c>
      <c r="F142" s="171" t="s">
        <v>905</v>
      </c>
      <c r="G142" s="172" t="s">
        <v>19</v>
      </c>
      <c r="H142" s="173">
        <v>1</v>
      </c>
      <c r="I142" s="174"/>
      <c r="J142" s="175">
        <f t="shared" si="10"/>
        <v>0</v>
      </c>
      <c r="K142" s="171" t="s">
        <v>19</v>
      </c>
      <c r="L142" s="176"/>
      <c r="M142" s="177" t="s">
        <v>19</v>
      </c>
      <c r="N142" s="178" t="s">
        <v>43</v>
      </c>
      <c r="P142" s="140">
        <f t="shared" si="11"/>
        <v>0</v>
      </c>
      <c r="Q142" s="140">
        <v>0</v>
      </c>
      <c r="R142" s="140">
        <f t="shared" si="12"/>
        <v>0</v>
      </c>
      <c r="S142" s="140">
        <v>0</v>
      </c>
      <c r="T142" s="141">
        <f t="shared" si="13"/>
        <v>0</v>
      </c>
      <c r="AR142" s="142" t="s">
        <v>199</v>
      </c>
      <c r="AT142" s="142" t="s">
        <v>369</v>
      </c>
      <c r="AU142" s="142" t="s">
        <v>82</v>
      </c>
      <c r="AY142" s="17" t="s">
        <v>145</v>
      </c>
      <c r="BE142" s="143">
        <f t="shared" si="14"/>
        <v>0</v>
      </c>
      <c r="BF142" s="143">
        <f t="shared" si="15"/>
        <v>0</v>
      </c>
      <c r="BG142" s="143">
        <f t="shared" si="16"/>
        <v>0</v>
      </c>
      <c r="BH142" s="143">
        <f t="shared" si="17"/>
        <v>0</v>
      </c>
      <c r="BI142" s="143">
        <f t="shared" si="18"/>
        <v>0</v>
      </c>
      <c r="BJ142" s="17" t="s">
        <v>80</v>
      </c>
      <c r="BK142" s="143">
        <f t="shared" si="19"/>
        <v>0</v>
      </c>
      <c r="BL142" s="17" t="s">
        <v>153</v>
      </c>
      <c r="BM142" s="142" t="s">
        <v>956</v>
      </c>
    </row>
    <row r="143" spans="2:65" s="1" customFormat="1" ht="16.5" customHeight="1">
      <c r="B143" s="32"/>
      <c r="C143" s="169" t="s">
        <v>447</v>
      </c>
      <c r="D143" s="169" t="s">
        <v>369</v>
      </c>
      <c r="E143" s="170" t="s">
        <v>902</v>
      </c>
      <c r="F143" s="171" t="s">
        <v>903</v>
      </c>
      <c r="G143" s="172" t="s">
        <v>19</v>
      </c>
      <c r="H143" s="173">
        <v>1</v>
      </c>
      <c r="I143" s="174"/>
      <c r="J143" s="175">
        <f t="shared" si="10"/>
        <v>0</v>
      </c>
      <c r="K143" s="171" t="s">
        <v>19</v>
      </c>
      <c r="L143" s="176"/>
      <c r="M143" s="177" t="s">
        <v>19</v>
      </c>
      <c r="N143" s="178" t="s">
        <v>43</v>
      </c>
      <c r="P143" s="140">
        <f t="shared" si="11"/>
        <v>0</v>
      </c>
      <c r="Q143" s="140">
        <v>0</v>
      </c>
      <c r="R143" s="140">
        <f t="shared" si="12"/>
        <v>0</v>
      </c>
      <c r="S143" s="140">
        <v>0</v>
      </c>
      <c r="T143" s="141">
        <f t="shared" si="13"/>
        <v>0</v>
      </c>
      <c r="AR143" s="142" t="s">
        <v>199</v>
      </c>
      <c r="AT143" s="142" t="s">
        <v>369</v>
      </c>
      <c r="AU143" s="142" t="s">
        <v>82</v>
      </c>
      <c r="AY143" s="17" t="s">
        <v>145</v>
      </c>
      <c r="BE143" s="143">
        <f t="shared" si="14"/>
        <v>0</v>
      </c>
      <c r="BF143" s="143">
        <f t="shared" si="15"/>
        <v>0</v>
      </c>
      <c r="BG143" s="143">
        <f t="shared" si="16"/>
        <v>0</v>
      </c>
      <c r="BH143" s="143">
        <f t="shared" si="17"/>
        <v>0</v>
      </c>
      <c r="BI143" s="143">
        <f t="shared" si="18"/>
        <v>0</v>
      </c>
      <c r="BJ143" s="17" t="s">
        <v>80</v>
      </c>
      <c r="BK143" s="143">
        <f t="shared" si="19"/>
        <v>0</v>
      </c>
      <c r="BL143" s="17" t="s">
        <v>153</v>
      </c>
      <c r="BM143" s="142" t="s">
        <v>957</v>
      </c>
    </row>
    <row r="144" spans="2:65" s="1" customFormat="1" ht="16.5" customHeight="1">
      <c r="B144" s="32"/>
      <c r="C144" s="169" t="s">
        <v>452</v>
      </c>
      <c r="D144" s="169" t="s">
        <v>369</v>
      </c>
      <c r="E144" s="170" t="s">
        <v>935</v>
      </c>
      <c r="F144" s="171" t="s">
        <v>936</v>
      </c>
      <c r="G144" s="172" t="s">
        <v>19</v>
      </c>
      <c r="H144" s="173">
        <v>1</v>
      </c>
      <c r="I144" s="174"/>
      <c r="J144" s="175">
        <f t="shared" si="10"/>
        <v>0</v>
      </c>
      <c r="K144" s="171" t="s">
        <v>19</v>
      </c>
      <c r="L144" s="176"/>
      <c r="M144" s="177" t="s">
        <v>19</v>
      </c>
      <c r="N144" s="178" t="s">
        <v>43</v>
      </c>
      <c r="P144" s="140">
        <f t="shared" si="11"/>
        <v>0</v>
      </c>
      <c r="Q144" s="140">
        <v>0</v>
      </c>
      <c r="R144" s="140">
        <f t="shared" si="12"/>
        <v>0</v>
      </c>
      <c r="S144" s="140">
        <v>0</v>
      </c>
      <c r="T144" s="141">
        <f t="shared" si="13"/>
        <v>0</v>
      </c>
      <c r="AR144" s="142" t="s">
        <v>199</v>
      </c>
      <c r="AT144" s="142" t="s">
        <v>369</v>
      </c>
      <c r="AU144" s="142" t="s">
        <v>82</v>
      </c>
      <c r="AY144" s="17" t="s">
        <v>145</v>
      </c>
      <c r="BE144" s="143">
        <f t="shared" si="14"/>
        <v>0</v>
      </c>
      <c r="BF144" s="143">
        <f t="shared" si="15"/>
        <v>0</v>
      </c>
      <c r="BG144" s="143">
        <f t="shared" si="16"/>
        <v>0</v>
      </c>
      <c r="BH144" s="143">
        <f t="shared" si="17"/>
        <v>0</v>
      </c>
      <c r="BI144" s="143">
        <f t="shared" si="18"/>
        <v>0</v>
      </c>
      <c r="BJ144" s="17" t="s">
        <v>80</v>
      </c>
      <c r="BK144" s="143">
        <f t="shared" si="19"/>
        <v>0</v>
      </c>
      <c r="BL144" s="17" t="s">
        <v>153</v>
      </c>
      <c r="BM144" s="142" t="s">
        <v>958</v>
      </c>
    </row>
    <row r="145" spans="2:65" s="1" customFormat="1" ht="16.5" customHeight="1">
      <c r="B145" s="32"/>
      <c r="C145" s="169" t="s">
        <v>457</v>
      </c>
      <c r="D145" s="169" t="s">
        <v>369</v>
      </c>
      <c r="E145" s="170" t="s">
        <v>937</v>
      </c>
      <c r="F145" s="171" t="s">
        <v>938</v>
      </c>
      <c r="G145" s="172" t="s">
        <v>19</v>
      </c>
      <c r="H145" s="173">
        <v>1</v>
      </c>
      <c r="I145" s="174"/>
      <c r="J145" s="175">
        <f t="shared" si="10"/>
        <v>0</v>
      </c>
      <c r="K145" s="171" t="s">
        <v>19</v>
      </c>
      <c r="L145" s="176"/>
      <c r="M145" s="177" t="s">
        <v>19</v>
      </c>
      <c r="N145" s="178" t="s">
        <v>43</v>
      </c>
      <c r="P145" s="140">
        <f t="shared" si="11"/>
        <v>0</v>
      </c>
      <c r="Q145" s="140">
        <v>0</v>
      </c>
      <c r="R145" s="140">
        <f t="shared" si="12"/>
        <v>0</v>
      </c>
      <c r="S145" s="140">
        <v>0</v>
      </c>
      <c r="T145" s="141">
        <f t="shared" si="13"/>
        <v>0</v>
      </c>
      <c r="AR145" s="142" t="s">
        <v>199</v>
      </c>
      <c r="AT145" s="142" t="s">
        <v>369</v>
      </c>
      <c r="AU145" s="142" t="s">
        <v>82</v>
      </c>
      <c r="AY145" s="17" t="s">
        <v>145</v>
      </c>
      <c r="BE145" s="143">
        <f t="shared" si="14"/>
        <v>0</v>
      </c>
      <c r="BF145" s="143">
        <f t="shared" si="15"/>
        <v>0</v>
      </c>
      <c r="BG145" s="143">
        <f t="shared" si="16"/>
        <v>0</v>
      </c>
      <c r="BH145" s="143">
        <f t="shared" si="17"/>
        <v>0</v>
      </c>
      <c r="BI145" s="143">
        <f t="shared" si="18"/>
        <v>0</v>
      </c>
      <c r="BJ145" s="17" t="s">
        <v>80</v>
      </c>
      <c r="BK145" s="143">
        <f t="shared" si="19"/>
        <v>0</v>
      </c>
      <c r="BL145" s="17" t="s">
        <v>153</v>
      </c>
      <c r="BM145" s="142" t="s">
        <v>959</v>
      </c>
    </row>
    <row r="146" spans="2:65" s="1" customFormat="1" ht="16.5" customHeight="1">
      <c r="B146" s="32"/>
      <c r="C146" s="169" t="s">
        <v>462</v>
      </c>
      <c r="D146" s="169" t="s">
        <v>369</v>
      </c>
      <c r="E146" s="170" t="s">
        <v>939</v>
      </c>
      <c r="F146" s="171" t="s">
        <v>940</v>
      </c>
      <c r="G146" s="172" t="s">
        <v>19</v>
      </c>
      <c r="H146" s="173">
        <v>1</v>
      </c>
      <c r="I146" s="174"/>
      <c r="J146" s="175">
        <f t="shared" si="10"/>
        <v>0</v>
      </c>
      <c r="K146" s="171" t="s">
        <v>19</v>
      </c>
      <c r="L146" s="176"/>
      <c r="M146" s="177" t="s">
        <v>19</v>
      </c>
      <c r="N146" s="178" t="s">
        <v>43</v>
      </c>
      <c r="P146" s="140">
        <f t="shared" si="11"/>
        <v>0</v>
      </c>
      <c r="Q146" s="140">
        <v>0</v>
      </c>
      <c r="R146" s="140">
        <f t="shared" si="12"/>
        <v>0</v>
      </c>
      <c r="S146" s="140">
        <v>0</v>
      </c>
      <c r="T146" s="141">
        <f t="shared" si="13"/>
        <v>0</v>
      </c>
      <c r="AR146" s="142" t="s">
        <v>199</v>
      </c>
      <c r="AT146" s="142" t="s">
        <v>369</v>
      </c>
      <c r="AU146" s="142" t="s">
        <v>82</v>
      </c>
      <c r="AY146" s="17" t="s">
        <v>145</v>
      </c>
      <c r="BE146" s="143">
        <f t="shared" si="14"/>
        <v>0</v>
      </c>
      <c r="BF146" s="143">
        <f t="shared" si="15"/>
        <v>0</v>
      </c>
      <c r="BG146" s="143">
        <f t="shared" si="16"/>
        <v>0</v>
      </c>
      <c r="BH146" s="143">
        <f t="shared" si="17"/>
        <v>0</v>
      </c>
      <c r="BI146" s="143">
        <f t="shared" si="18"/>
        <v>0</v>
      </c>
      <c r="BJ146" s="17" t="s">
        <v>80</v>
      </c>
      <c r="BK146" s="143">
        <f t="shared" si="19"/>
        <v>0</v>
      </c>
      <c r="BL146" s="17" t="s">
        <v>153</v>
      </c>
      <c r="BM146" s="142" t="s">
        <v>960</v>
      </c>
    </row>
    <row r="147" spans="2:65" s="1" customFormat="1" ht="16.5" customHeight="1">
      <c r="B147" s="32"/>
      <c r="C147" s="169" t="s">
        <v>467</v>
      </c>
      <c r="D147" s="169" t="s">
        <v>369</v>
      </c>
      <c r="E147" s="170" t="s">
        <v>941</v>
      </c>
      <c r="F147" s="171" t="s">
        <v>942</v>
      </c>
      <c r="G147" s="172" t="s">
        <v>19</v>
      </c>
      <c r="H147" s="173">
        <v>1</v>
      </c>
      <c r="I147" s="174"/>
      <c r="J147" s="175">
        <f t="shared" si="10"/>
        <v>0</v>
      </c>
      <c r="K147" s="171" t="s">
        <v>19</v>
      </c>
      <c r="L147" s="176"/>
      <c r="M147" s="177" t="s">
        <v>19</v>
      </c>
      <c r="N147" s="178" t="s">
        <v>43</v>
      </c>
      <c r="P147" s="140">
        <f t="shared" si="11"/>
        <v>0</v>
      </c>
      <c r="Q147" s="140">
        <v>0</v>
      </c>
      <c r="R147" s="140">
        <f t="shared" si="12"/>
        <v>0</v>
      </c>
      <c r="S147" s="140">
        <v>0</v>
      </c>
      <c r="T147" s="141">
        <f t="shared" si="13"/>
        <v>0</v>
      </c>
      <c r="AR147" s="142" t="s">
        <v>199</v>
      </c>
      <c r="AT147" s="142" t="s">
        <v>369</v>
      </c>
      <c r="AU147" s="142" t="s">
        <v>82</v>
      </c>
      <c r="AY147" s="17" t="s">
        <v>145</v>
      </c>
      <c r="BE147" s="143">
        <f t="shared" si="14"/>
        <v>0</v>
      </c>
      <c r="BF147" s="143">
        <f t="shared" si="15"/>
        <v>0</v>
      </c>
      <c r="BG147" s="143">
        <f t="shared" si="16"/>
        <v>0</v>
      </c>
      <c r="BH147" s="143">
        <f t="shared" si="17"/>
        <v>0</v>
      </c>
      <c r="BI147" s="143">
        <f t="shared" si="18"/>
        <v>0</v>
      </c>
      <c r="BJ147" s="17" t="s">
        <v>80</v>
      </c>
      <c r="BK147" s="143">
        <f t="shared" si="19"/>
        <v>0</v>
      </c>
      <c r="BL147" s="17" t="s">
        <v>153</v>
      </c>
      <c r="BM147" s="142" t="s">
        <v>961</v>
      </c>
    </row>
    <row r="148" spans="2:65" s="1" customFormat="1" ht="16.5" customHeight="1">
      <c r="B148" s="32"/>
      <c r="C148" s="169" t="s">
        <v>472</v>
      </c>
      <c r="D148" s="169" t="s">
        <v>369</v>
      </c>
      <c r="E148" s="170" t="s">
        <v>939</v>
      </c>
      <c r="F148" s="171" t="s">
        <v>940</v>
      </c>
      <c r="G148" s="172" t="s">
        <v>19</v>
      </c>
      <c r="H148" s="173">
        <v>1</v>
      </c>
      <c r="I148" s="174"/>
      <c r="J148" s="175">
        <f t="shared" si="10"/>
        <v>0</v>
      </c>
      <c r="K148" s="171" t="s">
        <v>19</v>
      </c>
      <c r="L148" s="176"/>
      <c r="M148" s="177" t="s">
        <v>19</v>
      </c>
      <c r="N148" s="178" t="s">
        <v>43</v>
      </c>
      <c r="P148" s="140">
        <f t="shared" si="11"/>
        <v>0</v>
      </c>
      <c r="Q148" s="140">
        <v>0</v>
      </c>
      <c r="R148" s="140">
        <f t="shared" si="12"/>
        <v>0</v>
      </c>
      <c r="S148" s="140">
        <v>0</v>
      </c>
      <c r="T148" s="141">
        <f t="shared" si="13"/>
        <v>0</v>
      </c>
      <c r="AR148" s="142" t="s">
        <v>199</v>
      </c>
      <c r="AT148" s="142" t="s">
        <v>369</v>
      </c>
      <c r="AU148" s="142" t="s">
        <v>82</v>
      </c>
      <c r="AY148" s="17" t="s">
        <v>145</v>
      </c>
      <c r="BE148" s="143">
        <f t="shared" si="14"/>
        <v>0</v>
      </c>
      <c r="BF148" s="143">
        <f t="shared" si="15"/>
        <v>0</v>
      </c>
      <c r="BG148" s="143">
        <f t="shared" si="16"/>
        <v>0</v>
      </c>
      <c r="BH148" s="143">
        <f t="shared" si="17"/>
        <v>0</v>
      </c>
      <c r="BI148" s="143">
        <f t="shared" si="18"/>
        <v>0</v>
      </c>
      <c r="BJ148" s="17" t="s">
        <v>80</v>
      </c>
      <c r="BK148" s="143">
        <f t="shared" si="19"/>
        <v>0</v>
      </c>
      <c r="BL148" s="17" t="s">
        <v>153</v>
      </c>
      <c r="BM148" s="142" t="s">
        <v>962</v>
      </c>
    </row>
    <row r="149" spans="2:65" s="1" customFormat="1" ht="16.5" customHeight="1">
      <c r="B149" s="32"/>
      <c r="C149" s="169" t="s">
        <v>477</v>
      </c>
      <c r="D149" s="169" t="s">
        <v>369</v>
      </c>
      <c r="E149" s="170" t="s">
        <v>941</v>
      </c>
      <c r="F149" s="171" t="s">
        <v>942</v>
      </c>
      <c r="G149" s="172" t="s">
        <v>19</v>
      </c>
      <c r="H149" s="173">
        <v>1</v>
      </c>
      <c r="I149" s="174"/>
      <c r="J149" s="175">
        <f t="shared" si="10"/>
        <v>0</v>
      </c>
      <c r="K149" s="171" t="s">
        <v>19</v>
      </c>
      <c r="L149" s="176"/>
      <c r="M149" s="177" t="s">
        <v>19</v>
      </c>
      <c r="N149" s="178" t="s">
        <v>43</v>
      </c>
      <c r="P149" s="140">
        <f t="shared" si="11"/>
        <v>0</v>
      </c>
      <c r="Q149" s="140">
        <v>0</v>
      </c>
      <c r="R149" s="140">
        <f t="shared" si="12"/>
        <v>0</v>
      </c>
      <c r="S149" s="140">
        <v>0</v>
      </c>
      <c r="T149" s="141">
        <f t="shared" si="13"/>
        <v>0</v>
      </c>
      <c r="AR149" s="142" t="s">
        <v>199</v>
      </c>
      <c r="AT149" s="142" t="s">
        <v>369</v>
      </c>
      <c r="AU149" s="142" t="s">
        <v>82</v>
      </c>
      <c r="AY149" s="17" t="s">
        <v>145</v>
      </c>
      <c r="BE149" s="143">
        <f t="shared" si="14"/>
        <v>0</v>
      </c>
      <c r="BF149" s="143">
        <f t="shared" si="15"/>
        <v>0</v>
      </c>
      <c r="BG149" s="143">
        <f t="shared" si="16"/>
        <v>0</v>
      </c>
      <c r="BH149" s="143">
        <f t="shared" si="17"/>
        <v>0</v>
      </c>
      <c r="BI149" s="143">
        <f t="shared" si="18"/>
        <v>0</v>
      </c>
      <c r="BJ149" s="17" t="s">
        <v>80</v>
      </c>
      <c r="BK149" s="143">
        <f t="shared" si="19"/>
        <v>0</v>
      </c>
      <c r="BL149" s="17" t="s">
        <v>153</v>
      </c>
      <c r="BM149" s="142" t="s">
        <v>963</v>
      </c>
    </row>
    <row r="150" spans="2:65" s="1" customFormat="1" ht="16.5" customHeight="1">
      <c r="B150" s="32"/>
      <c r="C150" s="169" t="s">
        <v>482</v>
      </c>
      <c r="D150" s="169" t="s">
        <v>369</v>
      </c>
      <c r="E150" s="170" t="s">
        <v>902</v>
      </c>
      <c r="F150" s="171" t="s">
        <v>903</v>
      </c>
      <c r="G150" s="172" t="s">
        <v>19</v>
      </c>
      <c r="H150" s="173">
        <v>1</v>
      </c>
      <c r="I150" s="174"/>
      <c r="J150" s="175">
        <f t="shared" si="10"/>
        <v>0</v>
      </c>
      <c r="K150" s="171" t="s">
        <v>19</v>
      </c>
      <c r="L150" s="176"/>
      <c r="M150" s="177" t="s">
        <v>19</v>
      </c>
      <c r="N150" s="178" t="s">
        <v>43</v>
      </c>
      <c r="P150" s="140">
        <f t="shared" si="11"/>
        <v>0</v>
      </c>
      <c r="Q150" s="140">
        <v>0</v>
      </c>
      <c r="R150" s="140">
        <f t="shared" si="12"/>
        <v>0</v>
      </c>
      <c r="S150" s="140">
        <v>0</v>
      </c>
      <c r="T150" s="141">
        <f t="shared" si="13"/>
        <v>0</v>
      </c>
      <c r="AR150" s="142" t="s">
        <v>199</v>
      </c>
      <c r="AT150" s="142" t="s">
        <v>369</v>
      </c>
      <c r="AU150" s="142" t="s">
        <v>82</v>
      </c>
      <c r="AY150" s="17" t="s">
        <v>145</v>
      </c>
      <c r="BE150" s="143">
        <f t="shared" si="14"/>
        <v>0</v>
      </c>
      <c r="BF150" s="143">
        <f t="shared" si="15"/>
        <v>0</v>
      </c>
      <c r="BG150" s="143">
        <f t="shared" si="16"/>
        <v>0</v>
      </c>
      <c r="BH150" s="143">
        <f t="shared" si="17"/>
        <v>0</v>
      </c>
      <c r="BI150" s="143">
        <f t="shared" si="18"/>
        <v>0</v>
      </c>
      <c r="BJ150" s="17" t="s">
        <v>80</v>
      </c>
      <c r="BK150" s="143">
        <f t="shared" si="19"/>
        <v>0</v>
      </c>
      <c r="BL150" s="17" t="s">
        <v>153</v>
      </c>
      <c r="BM150" s="142" t="s">
        <v>964</v>
      </c>
    </row>
    <row r="151" spans="2:65" s="1" customFormat="1" ht="16.5" customHeight="1">
      <c r="B151" s="32"/>
      <c r="C151" s="169" t="s">
        <v>488</v>
      </c>
      <c r="D151" s="169" t="s">
        <v>369</v>
      </c>
      <c r="E151" s="170" t="s">
        <v>935</v>
      </c>
      <c r="F151" s="171" t="s">
        <v>936</v>
      </c>
      <c r="G151" s="172" t="s">
        <v>19</v>
      </c>
      <c r="H151" s="173">
        <v>1</v>
      </c>
      <c r="I151" s="174"/>
      <c r="J151" s="175">
        <f t="shared" si="10"/>
        <v>0</v>
      </c>
      <c r="K151" s="171" t="s">
        <v>19</v>
      </c>
      <c r="L151" s="176"/>
      <c r="M151" s="177" t="s">
        <v>19</v>
      </c>
      <c r="N151" s="178" t="s">
        <v>43</v>
      </c>
      <c r="P151" s="140">
        <f t="shared" si="11"/>
        <v>0</v>
      </c>
      <c r="Q151" s="140">
        <v>0</v>
      </c>
      <c r="R151" s="140">
        <f t="shared" si="12"/>
        <v>0</v>
      </c>
      <c r="S151" s="140">
        <v>0</v>
      </c>
      <c r="T151" s="141">
        <f t="shared" si="13"/>
        <v>0</v>
      </c>
      <c r="AR151" s="142" t="s">
        <v>199</v>
      </c>
      <c r="AT151" s="142" t="s">
        <v>369</v>
      </c>
      <c r="AU151" s="142" t="s">
        <v>82</v>
      </c>
      <c r="AY151" s="17" t="s">
        <v>145</v>
      </c>
      <c r="BE151" s="143">
        <f t="shared" si="14"/>
        <v>0</v>
      </c>
      <c r="BF151" s="143">
        <f t="shared" si="15"/>
        <v>0</v>
      </c>
      <c r="BG151" s="143">
        <f t="shared" si="16"/>
        <v>0</v>
      </c>
      <c r="BH151" s="143">
        <f t="shared" si="17"/>
        <v>0</v>
      </c>
      <c r="BI151" s="143">
        <f t="shared" si="18"/>
        <v>0</v>
      </c>
      <c r="BJ151" s="17" t="s">
        <v>80</v>
      </c>
      <c r="BK151" s="143">
        <f t="shared" si="19"/>
        <v>0</v>
      </c>
      <c r="BL151" s="17" t="s">
        <v>153</v>
      </c>
      <c r="BM151" s="142" t="s">
        <v>965</v>
      </c>
    </row>
    <row r="152" spans="2:65" s="1" customFormat="1" ht="16.5" customHeight="1">
      <c r="B152" s="32"/>
      <c r="C152" s="169" t="s">
        <v>493</v>
      </c>
      <c r="D152" s="169" t="s">
        <v>369</v>
      </c>
      <c r="E152" s="170" t="s">
        <v>937</v>
      </c>
      <c r="F152" s="171" t="s">
        <v>938</v>
      </c>
      <c r="G152" s="172" t="s">
        <v>19</v>
      </c>
      <c r="H152" s="173">
        <v>1</v>
      </c>
      <c r="I152" s="174"/>
      <c r="J152" s="175">
        <f t="shared" si="10"/>
        <v>0</v>
      </c>
      <c r="K152" s="171" t="s">
        <v>19</v>
      </c>
      <c r="L152" s="176"/>
      <c r="M152" s="177" t="s">
        <v>19</v>
      </c>
      <c r="N152" s="178" t="s">
        <v>43</v>
      </c>
      <c r="P152" s="140">
        <f t="shared" si="11"/>
        <v>0</v>
      </c>
      <c r="Q152" s="140">
        <v>0</v>
      </c>
      <c r="R152" s="140">
        <f t="shared" si="12"/>
        <v>0</v>
      </c>
      <c r="S152" s="140">
        <v>0</v>
      </c>
      <c r="T152" s="141">
        <f t="shared" si="13"/>
        <v>0</v>
      </c>
      <c r="AR152" s="142" t="s">
        <v>199</v>
      </c>
      <c r="AT152" s="142" t="s">
        <v>369</v>
      </c>
      <c r="AU152" s="142" t="s">
        <v>82</v>
      </c>
      <c r="AY152" s="17" t="s">
        <v>145</v>
      </c>
      <c r="BE152" s="143">
        <f t="shared" si="14"/>
        <v>0</v>
      </c>
      <c r="BF152" s="143">
        <f t="shared" si="15"/>
        <v>0</v>
      </c>
      <c r="BG152" s="143">
        <f t="shared" si="16"/>
        <v>0</v>
      </c>
      <c r="BH152" s="143">
        <f t="shared" si="17"/>
        <v>0</v>
      </c>
      <c r="BI152" s="143">
        <f t="shared" si="18"/>
        <v>0</v>
      </c>
      <c r="BJ152" s="17" t="s">
        <v>80</v>
      </c>
      <c r="BK152" s="143">
        <f t="shared" si="19"/>
        <v>0</v>
      </c>
      <c r="BL152" s="17" t="s">
        <v>153</v>
      </c>
      <c r="BM152" s="142" t="s">
        <v>966</v>
      </c>
    </row>
    <row r="153" spans="2:65" s="1" customFormat="1" ht="16.5" customHeight="1">
      <c r="B153" s="32"/>
      <c r="C153" s="169" t="s">
        <v>500</v>
      </c>
      <c r="D153" s="169" t="s">
        <v>369</v>
      </c>
      <c r="E153" s="170" t="s">
        <v>939</v>
      </c>
      <c r="F153" s="171" t="s">
        <v>940</v>
      </c>
      <c r="G153" s="172" t="s">
        <v>19</v>
      </c>
      <c r="H153" s="173">
        <v>1</v>
      </c>
      <c r="I153" s="174"/>
      <c r="J153" s="175">
        <f t="shared" si="10"/>
        <v>0</v>
      </c>
      <c r="K153" s="171" t="s">
        <v>19</v>
      </c>
      <c r="L153" s="176"/>
      <c r="M153" s="177" t="s">
        <v>19</v>
      </c>
      <c r="N153" s="178" t="s">
        <v>43</v>
      </c>
      <c r="P153" s="140">
        <f t="shared" si="11"/>
        <v>0</v>
      </c>
      <c r="Q153" s="140">
        <v>0</v>
      </c>
      <c r="R153" s="140">
        <f t="shared" si="12"/>
        <v>0</v>
      </c>
      <c r="S153" s="140">
        <v>0</v>
      </c>
      <c r="T153" s="141">
        <f t="shared" si="13"/>
        <v>0</v>
      </c>
      <c r="AR153" s="142" t="s">
        <v>199</v>
      </c>
      <c r="AT153" s="142" t="s">
        <v>369</v>
      </c>
      <c r="AU153" s="142" t="s">
        <v>82</v>
      </c>
      <c r="AY153" s="17" t="s">
        <v>145</v>
      </c>
      <c r="BE153" s="143">
        <f t="shared" si="14"/>
        <v>0</v>
      </c>
      <c r="BF153" s="143">
        <f t="shared" si="15"/>
        <v>0</v>
      </c>
      <c r="BG153" s="143">
        <f t="shared" si="16"/>
        <v>0</v>
      </c>
      <c r="BH153" s="143">
        <f t="shared" si="17"/>
        <v>0</v>
      </c>
      <c r="BI153" s="143">
        <f t="shared" si="18"/>
        <v>0</v>
      </c>
      <c r="BJ153" s="17" t="s">
        <v>80</v>
      </c>
      <c r="BK153" s="143">
        <f t="shared" si="19"/>
        <v>0</v>
      </c>
      <c r="BL153" s="17" t="s">
        <v>153</v>
      </c>
      <c r="BM153" s="142" t="s">
        <v>967</v>
      </c>
    </row>
    <row r="154" spans="2:65" s="1" customFormat="1" ht="16.5" customHeight="1">
      <c r="B154" s="32"/>
      <c r="C154" s="169" t="s">
        <v>505</v>
      </c>
      <c r="D154" s="169" t="s">
        <v>369</v>
      </c>
      <c r="E154" s="170" t="s">
        <v>941</v>
      </c>
      <c r="F154" s="171" t="s">
        <v>942</v>
      </c>
      <c r="G154" s="172" t="s">
        <v>19</v>
      </c>
      <c r="H154" s="173">
        <v>1</v>
      </c>
      <c r="I154" s="174"/>
      <c r="J154" s="175">
        <f t="shared" si="10"/>
        <v>0</v>
      </c>
      <c r="K154" s="171" t="s">
        <v>19</v>
      </c>
      <c r="L154" s="176"/>
      <c r="M154" s="177" t="s">
        <v>19</v>
      </c>
      <c r="N154" s="178" t="s">
        <v>43</v>
      </c>
      <c r="P154" s="140">
        <f t="shared" si="11"/>
        <v>0</v>
      </c>
      <c r="Q154" s="140">
        <v>0</v>
      </c>
      <c r="R154" s="140">
        <f t="shared" si="12"/>
        <v>0</v>
      </c>
      <c r="S154" s="140">
        <v>0</v>
      </c>
      <c r="T154" s="141">
        <f t="shared" si="13"/>
        <v>0</v>
      </c>
      <c r="AR154" s="142" t="s">
        <v>199</v>
      </c>
      <c r="AT154" s="142" t="s">
        <v>369</v>
      </c>
      <c r="AU154" s="142" t="s">
        <v>82</v>
      </c>
      <c r="AY154" s="17" t="s">
        <v>145</v>
      </c>
      <c r="BE154" s="143">
        <f t="shared" si="14"/>
        <v>0</v>
      </c>
      <c r="BF154" s="143">
        <f t="shared" si="15"/>
        <v>0</v>
      </c>
      <c r="BG154" s="143">
        <f t="shared" si="16"/>
        <v>0</v>
      </c>
      <c r="BH154" s="143">
        <f t="shared" si="17"/>
        <v>0</v>
      </c>
      <c r="BI154" s="143">
        <f t="shared" si="18"/>
        <v>0</v>
      </c>
      <c r="BJ154" s="17" t="s">
        <v>80</v>
      </c>
      <c r="BK154" s="143">
        <f t="shared" si="19"/>
        <v>0</v>
      </c>
      <c r="BL154" s="17" t="s">
        <v>153</v>
      </c>
      <c r="BM154" s="142" t="s">
        <v>968</v>
      </c>
    </row>
    <row r="155" spans="2:65" s="1" customFormat="1" ht="16.5" customHeight="1">
      <c r="B155" s="32"/>
      <c r="C155" s="169" t="s">
        <v>510</v>
      </c>
      <c r="D155" s="169" t="s">
        <v>369</v>
      </c>
      <c r="E155" s="170" t="s">
        <v>939</v>
      </c>
      <c r="F155" s="171" t="s">
        <v>940</v>
      </c>
      <c r="G155" s="172" t="s">
        <v>19</v>
      </c>
      <c r="H155" s="173">
        <v>1</v>
      </c>
      <c r="I155" s="174"/>
      <c r="J155" s="175">
        <f t="shared" si="10"/>
        <v>0</v>
      </c>
      <c r="K155" s="171" t="s">
        <v>19</v>
      </c>
      <c r="L155" s="176"/>
      <c r="M155" s="177" t="s">
        <v>19</v>
      </c>
      <c r="N155" s="178" t="s">
        <v>43</v>
      </c>
      <c r="P155" s="140">
        <f t="shared" si="11"/>
        <v>0</v>
      </c>
      <c r="Q155" s="140">
        <v>0</v>
      </c>
      <c r="R155" s="140">
        <f t="shared" si="12"/>
        <v>0</v>
      </c>
      <c r="S155" s="140">
        <v>0</v>
      </c>
      <c r="T155" s="141">
        <f t="shared" si="13"/>
        <v>0</v>
      </c>
      <c r="AR155" s="142" t="s">
        <v>199</v>
      </c>
      <c r="AT155" s="142" t="s">
        <v>369</v>
      </c>
      <c r="AU155" s="142" t="s">
        <v>82</v>
      </c>
      <c r="AY155" s="17" t="s">
        <v>145</v>
      </c>
      <c r="BE155" s="143">
        <f t="shared" si="14"/>
        <v>0</v>
      </c>
      <c r="BF155" s="143">
        <f t="shared" si="15"/>
        <v>0</v>
      </c>
      <c r="BG155" s="143">
        <f t="shared" si="16"/>
        <v>0</v>
      </c>
      <c r="BH155" s="143">
        <f t="shared" si="17"/>
        <v>0</v>
      </c>
      <c r="BI155" s="143">
        <f t="shared" si="18"/>
        <v>0</v>
      </c>
      <c r="BJ155" s="17" t="s">
        <v>80</v>
      </c>
      <c r="BK155" s="143">
        <f t="shared" si="19"/>
        <v>0</v>
      </c>
      <c r="BL155" s="17" t="s">
        <v>153</v>
      </c>
      <c r="BM155" s="142" t="s">
        <v>969</v>
      </c>
    </row>
    <row r="156" spans="2:65" s="1" customFormat="1" ht="16.5" customHeight="1">
      <c r="B156" s="32"/>
      <c r="C156" s="169" t="s">
        <v>515</v>
      </c>
      <c r="D156" s="169" t="s">
        <v>369</v>
      </c>
      <c r="E156" s="170" t="s">
        <v>941</v>
      </c>
      <c r="F156" s="171" t="s">
        <v>942</v>
      </c>
      <c r="G156" s="172" t="s">
        <v>19</v>
      </c>
      <c r="H156" s="173">
        <v>1</v>
      </c>
      <c r="I156" s="174"/>
      <c r="J156" s="175">
        <f t="shared" si="10"/>
        <v>0</v>
      </c>
      <c r="K156" s="171" t="s">
        <v>19</v>
      </c>
      <c r="L156" s="176"/>
      <c r="M156" s="177" t="s">
        <v>19</v>
      </c>
      <c r="N156" s="178" t="s">
        <v>43</v>
      </c>
      <c r="P156" s="140">
        <f t="shared" si="11"/>
        <v>0</v>
      </c>
      <c r="Q156" s="140">
        <v>0</v>
      </c>
      <c r="R156" s="140">
        <f t="shared" si="12"/>
        <v>0</v>
      </c>
      <c r="S156" s="140">
        <v>0</v>
      </c>
      <c r="T156" s="141">
        <f t="shared" si="13"/>
        <v>0</v>
      </c>
      <c r="AR156" s="142" t="s">
        <v>199</v>
      </c>
      <c r="AT156" s="142" t="s">
        <v>369</v>
      </c>
      <c r="AU156" s="142" t="s">
        <v>82</v>
      </c>
      <c r="AY156" s="17" t="s">
        <v>145</v>
      </c>
      <c r="BE156" s="143">
        <f t="shared" si="14"/>
        <v>0</v>
      </c>
      <c r="BF156" s="143">
        <f t="shared" si="15"/>
        <v>0</v>
      </c>
      <c r="BG156" s="143">
        <f t="shared" si="16"/>
        <v>0</v>
      </c>
      <c r="BH156" s="143">
        <f t="shared" si="17"/>
        <v>0</v>
      </c>
      <c r="BI156" s="143">
        <f t="shared" si="18"/>
        <v>0</v>
      </c>
      <c r="BJ156" s="17" t="s">
        <v>80</v>
      </c>
      <c r="BK156" s="143">
        <f t="shared" si="19"/>
        <v>0</v>
      </c>
      <c r="BL156" s="17" t="s">
        <v>153</v>
      </c>
      <c r="BM156" s="142" t="s">
        <v>970</v>
      </c>
    </row>
    <row r="157" spans="2:65" s="11" customFormat="1" ht="22.9" customHeight="1">
      <c r="B157" s="119"/>
      <c r="D157" s="120" t="s">
        <v>71</v>
      </c>
      <c r="E157" s="129" t="s">
        <v>417</v>
      </c>
      <c r="F157" s="129" t="s">
        <v>893</v>
      </c>
      <c r="I157" s="122"/>
      <c r="J157" s="130">
        <f>BK157</f>
        <v>0</v>
      </c>
      <c r="L157" s="119"/>
      <c r="M157" s="124"/>
      <c r="P157" s="125">
        <f>SUM(P158:P162)</f>
        <v>0</v>
      </c>
      <c r="R157" s="125">
        <f>SUM(R158:R162)</f>
        <v>0</v>
      </c>
      <c r="T157" s="126">
        <f>SUM(T158:T162)</f>
        <v>0</v>
      </c>
      <c r="AR157" s="120" t="s">
        <v>80</v>
      </c>
      <c r="AT157" s="127" t="s">
        <v>71</v>
      </c>
      <c r="AU157" s="127" t="s">
        <v>80</v>
      </c>
      <c r="AY157" s="120" t="s">
        <v>145</v>
      </c>
      <c r="BK157" s="128">
        <f>SUM(BK158:BK162)</f>
        <v>0</v>
      </c>
    </row>
    <row r="158" spans="2:65" s="1" customFormat="1" ht="16.5" customHeight="1">
      <c r="B158" s="32"/>
      <c r="C158" s="169" t="s">
        <v>521</v>
      </c>
      <c r="D158" s="169" t="s">
        <v>369</v>
      </c>
      <c r="E158" s="170" t="s">
        <v>971</v>
      </c>
      <c r="F158" s="171" t="s">
        <v>972</v>
      </c>
      <c r="G158" s="172" t="s">
        <v>19</v>
      </c>
      <c r="H158" s="173">
        <v>8</v>
      </c>
      <c r="I158" s="174"/>
      <c r="J158" s="175">
        <f>ROUND(I158*H158,2)</f>
        <v>0</v>
      </c>
      <c r="K158" s="171" t="s">
        <v>19</v>
      </c>
      <c r="L158" s="176"/>
      <c r="M158" s="177" t="s">
        <v>19</v>
      </c>
      <c r="N158" s="178" t="s">
        <v>43</v>
      </c>
      <c r="P158" s="140">
        <f>O158*H158</f>
        <v>0</v>
      </c>
      <c r="Q158" s="140">
        <v>0</v>
      </c>
      <c r="R158" s="140">
        <f>Q158*H158</f>
        <v>0</v>
      </c>
      <c r="S158" s="140">
        <v>0</v>
      </c>
      <c r="T158" s="141">
        <f>S158*H158</f>
        <v>0</v>
      </c>
      <c r="AR158" s="142" t="s">
        <v>199</v>
      </c>
      <c r="AT158" s="142" t="s">
        <v>369</v>
      </c>
      <c r="AU158" s="142" t="s">
        <v>82</v>
      </c>
      <c r="AY158" s="17" t="s">
        <v>145</v>
      </c>
      <c r="BE158" s="143">
        <f>IF(N158="základní",J158,0)</f>
        <v>0</v>
      </c>
      <c r="BF158" s="143">
        <f>IF(N158="snížená",J158,0)</f>
        <v>0</v>
      </c>
      <c r="BG158" s="143">
        <f>IF(N158="zákl. přenesená",J158,0)</f>
        <v>0</v>
      </c>
      <c r="BH158" s="143">
        <f>IF(N158="sníž. přenesená",J158,0)</f>
        <v>0</v>
      </c>
      <c r="BI158" s="143">
        <f>IF(N158="nulová",J158,0)</f>
        <v>0</v>
      </c>
      <c r="BJ158" s="17" t="s">
        <v>80</v>
      </c>
      <c r="BK158" s="143">
        <f>ROUND(I158*H158,2)</f>
        <v>0</v>
      </c>
      <c r="BL158" s="17" t="s">
        <v>153</v>
      </c>
      <c r="BM158" s="142" t="s">
        <v>973</v>
      </c>
    </row>
    <row r="159" spans="2:65" s="1" customFormat="1" ht="16.5" customHeight="1">
      <c r="B159" s="32"/>
      <c r="C159" s="169" t="s">
        <v>526</v>
      </c>
      <c r="D159" s="169" t="s">
        <v>369</v>
      </c>
      <c r="E159" s="170" t="s">
        <v>974</v>
      </c>
      <c r="F159" s="171" t="s">
        <v>975</v>
      </c>
      <c r="G159" s="172" t="s">
        <v>19</v>
      </c>
      <c r="H159" s="173">
        <v>2</v>
      </c>
      <c r="I159" s="174"/>
      <c r="J159" s="175">
        <f>ROUND(I159*H159,2)</f>
        <v>0</v>
      </c>
      <c r="K159" s="171" t="s">
        <v>19</v>
      </c>
      <c r="L159" s="176"/>
      <c r="M159" s="177" t="s">
        <v>19</v>
      </c>
      <c r="N159" s="178" t="s">
        <v>43</v>
      </c>
      <c r="P159" s="140">
        <f>O159*H159</f>
        <v>0</v>
      </c>
      <c r="Q159" s="140">
        <v>0</v>
      </c>
      <c r="R159" s="140">
        <f>Q159*H159</f>
        <v>0</v>
      </c>
      <c r="S159" s="140">
        <v>0</v>
      </c>
      <c r="T159" s="141">
        <f>S159*H159</f>
        <v>0</v>
      </c>
      <c r="AR159" s="142" t="s">
        <v>199</v>
      </c>
      <c r="AT159" s="142" t="s">
        <v>369</v>
      </c>
      <c r="AU159" s="142" t="s">
        <v>82</v>
      </c>
      <c r="AY159" s="17" t="s">
        <v>145</v>
      </c>
      <c r="BE159" s="143">
        <f>IF(N159="základní",J159,0)</f>
        <v>0</v>
      </c>
      <c r="BF159" s="143">
        <f>IF(N159="snížená",J159,0)</f>
        <v>0</v>
      </c>
      <c r="BG159" s="143">
        <f>IF(N159="zákl. přenesená",J159,0)</f>
        <v>0</v>
      </c>
      <c r="BH159" s="143">
        <f>IF(N159="sníž. přenesená",J159,0)</f>
        <v>0</v>
      </c>
      <c r="BI159" s="143">
        <f>IF(N159="nulová",J159,0)</f>
        <v>0</v>
      </c>
      <c r="BJ159" s="17" t="s">
        <v>80</v>
      </c>
      <c r="BK159" s="143">
        <f>ROUND(I159*H159,2)</f>
        <v>0</v>
      </c>
      <c r="BL159" s="17" t="s">
        <v>153</v>
      </c>
      <c r="BM159" s="142" t="s">
        <v>976</v>
      </c>
    </row>
    <row r="160" spans="2:65" s="1" customFormat="1" ht="16.5" customHeight="1">
      <c r="B160" s="32"/>
      <c r="C160" s="169" t="s">
        <v>531</v>
      </c>
      <c r="D160" s="169" t="s">
        <v>369</v>
      </c>
      <c r="E160" s="170" t="s">
        <v>977</v>
      </c>
      <c r="F160" s="171" t="s">
        <v>978</v>
      </c>
      <c r="G160" s="172" t="s">
        <v>19</v>
      </c>
      <c r="H160" s="173">
        <v>2</v>
      </c>
      <c r="I160" s="174"/>
      <c r="J160" s="175">
        <f>ROUND(I160*H160,2)</f>
        <v>0</v>
      </c>
      <c r="K160" s="171" t="s">
        <v>19</v>
      </c>
      <c r="L160" s="176"/>
      <c r="M160" s="177" t="s">
        <v>19</v>
      </c>
      <c r="N160" s="178" t="s">
        <v>43</v>
      </c>
      <c r="P160" s="140">
        <f>O160*H160</f>
        <v>0</v>
      </c>
      <c r="Q160" s="140">
        <v>0</v>
      </c>
      <c r="R160" s="140">
        <f>Q160*H160</f>
        <v>0</v>
      </c>
      <c r="S160" s="140">
        <v>0</v>
      </c>
      <c r="T160" s="141">
        <f>S160*H160</f>
        <v>0</v>
      </c>
      <c r="AR160" s="142" t="s">
        <v>199</v>
      </c>
      <c r="AT160" s="142" t="s">
        <v>369</v>
      </c>
      <c r="AU160" s="142" t="s">
        <v>82</v>
      </c>
      <c r="AY160" s="17" t="s">
        <v>145</v>
      </c>
      <c r="BE160" s="143">
        <f>IF(N160="základní",J160,0)</f>
        <v>0</v>
      </c>
      <c r="BF160" s="143">
        <f>IF(N160="snížená",J160,0)</f>
        <v>0</v>
      </c>
      <c r="BG160" s="143">
        <f>IF(N160="zákl. přenesená",J160,0)</f>
        <v>0</v>
      </c>
      <c r="BH160" s="143">
        <f>IF(N160="sníž. přenesená",J160,0)</f>
        <v>0</v>
      </c>
      <c r="BI160" s="143">
        <f>IF(N160="nulová",J160,0)</f>
        <v>0</v>
      </c>
      <c r="BJ160" s="17" t="s">
        <v>80</v>
      </c>
      <c r="BK160" s="143">
        <f>ROUND(I160*H160,2)</f>
        <v>0</v>
      </c>
      <c r="BL160" s="17" t="s">
        <v>153</v>
      </c>
      <c r="BM160" s="142" t="s">
        <v>979</v>
      </c>
    </row>
    <row r="161" spans="2:65" s="1" customFormat="1" ht="16.5" customHeight="1">
      <c r="B161" s="32"/>
      <c r="C161" s="169" t="s">
        <v>537</v>
      </c>
      <c r="D161" s="169" t="s">
        <v>369</v>
      </c>
      <c r="E161" s="170" t="s">
        <v>980</v>
      </c>
      <c r="F161" s="171" t="s">
        <v>981</v>
      </c>
      <c r="G161" s="172" t="s">
        <v>19</v>
      </c>
      <c r="H161" s="173">
        <v>3</v>
      </c>
      <c r="I161" s="174"/>
      <c r="J161" s="175">
        <f>ROUND(I161*H161,2)</f>
        <v>0</v>
      </c>
      <c r="K161" s="171" t="s">
        <v>19</v>
      </c>
      <c r="L161" s="176"/>
      <c r="M161" s="177" t="s">
        <v>19</v>
      </c>
      <c r="N161" s="178" t="s">
        <v>43</v>
      </c>
      <c r="P161" s="140">
        <f>O161*H161</f>
        <v>0</v>
      </c>
      <c r="Q161" s="140">
        <v>0</v>
      </c>
      <c r="R161" s="140">
        <f>Q161*H161</f>
        <v>0</v>
      </c>
      <c r="S161" s="140">
        <v>0</v>
      </c>
      <c r="T161" s="141">
        <f>S161*H161</f>
        <v>0</v>
      </c>
      <c r="AR161" s="142" t="s">
        <v>199</v>
      </c>
      <c r="AT161" s="142" t="s">
        <v>369</v>
      </c>
      <c r="AU161" s="142" t="s">
        <v>82</v>
      </c>
      <c r="AY161" s="17" t="s">
        <v>145</v>
      </c>
      <c r="BE161" s="143">
        <f>IF(N161="základní",J161,0)</f>
        <v>0</v>
      </c>
      <c r="BF161" s="143">
        <f>IF(N161="snížená",J161,0)</f>
        <v>0</v>
      </c>
      <c r="BG161" s="143">
        <f>IF(N161="zákl. přenesená",J161,0)</f>
        <v>0</v>
      </c>
      <c r="BH161" s="143">
        <f>IF(N161="sníž. přenesená",J161,0)</f>
        <v>0</v>
      </c>
      <c r="BI161" s="143">
        <f>IF(N161="nulová",J161,0)</f>
        <v>0</v>
      </c>
      <c r="BJ161" s="17" t="s">
        <v>80</v>
      </c>
      <c r="BK161" s="143">
        <f>ROUND(I161*H161,2)</f>
        <v>0</v>
      </c>
      <c r="BL161" s="17" t="s">
        <v>153</v>
      </c>
      <c r="BM161" s="142" t="s">
        <v>982</v>
      </c>
    </row>
    <row r="162" spans="2:65" s="1" customFormat="1" ht="16.5" customHeight="1">
      <c r="B162" s="32"/>
      <c r="C162" s="169" t="s">
        <v>542</v>
      </c>
      <c r="D162" s="169" t="s">
        <v>369</v>
      </c>
      <c r="E162" s="170" t="s">
        <v>983</v>
      </c>
      <c r="F162" s="171" t="s">
        <v>984</v>
      </c>
      <c r="G162" s="172" t="s">
        <v>19</v>
      </c>
      <c r="H162" s="173">
        <v>10</v>
      </c>
      <c r="I162" s="174"/>
      <c r="J162" s="175">
        <f>ROUND(I162*H162,2)</f>
        <v>0</v>
      </c>
      <c r="K162" s="171" t="s">
        <v>19</v>
      </c>
      <c r="L162" s="176"/>
      <c r="M162" s="187" t="s">
        <v>19</v>
      </c>
      <c r="N162" s="188" t="s">
        <v>43</v>
      </c>
      <c r="O162" s="184"/>
      <c r="P162" s="185">
        <f>O162*H162</f>
        <v>0</v>
      </c>
      <c r="Q162" s="185">
        <v>0</v>
      </c>
      <c r="R162" s="185">
        <f>Q162*H162</f>
        <v>0</v>
      </c>
      <c r="S162" s="185">
        <v>0</v>
      </c>
      <c r="T162" s="186">
        <f>S162*H162</f>
        <v>0</v>
      </c>
      <c r="AR162" s="142" t="s">
        <v>199</v>
      </c>
      <c r="AT162" s="142" t="s">
        <v>369</v>
      </c>
      <c r="AU162" s="142" t="s">
        <v>82</v>
      </c>
      <c r="AY162" s="17" t="s">
        <v>145</v>
      </c>
      <c r="BE162" s="143">
        <f>IF(N162="základní",J162,0)</f>
        <v>0</v>
      </c>
      <c r="BF162" s="143">
        <f>IF(N162="snížená",J162,0)</f>
        <v>0</v>
      </c>
      <c r="BG162" s="143">
        <f>IF(N162="zákl. přenesená",J162,0)</f>
        <v>0</v>
      </c>
      <c r="BH162" s="143">
        <f>IF(N162="sníž. přenesená",J162,0)</f>
        <v>0</v>
      </c>
      <c r="BI162" s="143">
        <f>IF(N162="nulová",J162,0)</f>
        <v>0</v>
      </c>
      <c r="BJ162" s="17" t="s">
        <v>80</v>
      </c>
      <c r="BK162" s="143">
        <f>ROUND(I162*H162,2)</f>
        <v>0</v>
      </c>
      <c r="BL162" s="17" t="s">
        <v>153</v>
      </c>
      <c r="BM162" s="142" t="s">
        <v>985</v>
      </c>
    </row>
    <row r="163" spans="2:65" s="1" customFormat="1" ht="6.95" customHeight="1">
      <c r="B163" s="41"/>
      <c r="C163" s="42"/>
      <c r="D163" s="42"/>
      <c r="E163" s="42"/>
      <c r="F163" s="42"/>
      <c r="G163" s="42"/>
      <c r="H163" s="42"/>
      <c r="I163" s="42"/>
      <c r="J163" s="42"/>
      <c r="K163" s="42"/>
      <c r="L163" s="32"/>
    </row>
  </sheetData>
  <sheetProtection algorithmName="SHA-512" hashValue="GerS+QqQvy9xEzQbidzBWgaWJ1fGOFoYH1R2c2G274WBUXZ5W7eDkWPiPjQ62vDfpCNlPd4mTXm9ojr9AlX4xA==" saltValue="MH6muR8d80reSWZjCY8vpKQ7V40GxU8iZO1FdV7HnFAl4odXp2Vcsmys4rV6UwHA/MweWeNvaES/VO6HlkLRmA==" spinCount="100000" sheet="1" objects="1" scenarios="1" formatColumns="0" formatRows="0" autoFilter="0"/>
  <autoFilter ref="C88:K162" xr:uid="{00000000-0009-0000-0000-000005000000}"/>
  <mergeCells count="12">
    <mergeCell ref="E81:H81"/>
    <mergeCell ref="L2:V2"/>
    <mergeCell ref="E50:H50"/>
    <mergeCell ref="E52:H52"/>
    <mergeCell ref="E54:H54"/>
    <mergeCell ref="E77:H77"/>
    <mergeCell ref="E79:H79"/>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164"/>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9"/>
      <c r="M2" s="289"/>
      <c r="N2" s="289"/>
      <c r="O2" s="289"/>
      <c r="P2" s="289"/>
      <c r="Q2" s="289"/>
      <c r="R2" s="289"/>
      <c r="S2" s="289"/>
      <c r="T2" s="289"/>
      <c r="U2" s="289"/>
      <c r="V2" s="289"/>
      <c r="AT2" s="17" t="s">
        <v>101</v>
      </c>
    </row>
    <row r="3" spans="2:46" ht="6.95" customHeight="1">
      <c r="B3" s="18"/>
      <c r="C3" s="19"/>
      <c r="D3" s="19"/>
      <c r="E3" s="19"/>
      <c r="F3" s="19"/>
      <c r="G3" s="19"/>
      <c r="H3" s="19"/>
      <c r="I3" s="19"/>
      <c r="J3" s="19"/>
      <c r="K3" s="19"/>
      <c r="L3" s="20"/>
      <c r="AT3" s="17" t="s">
        <v>82</v>
      </c>
    </row>
    <row r="4" spans="2:46" ht="24.95" customHeight="1">
      <c r="B4" s="20"/>
      <c r="D4" s="21" t="s">
        <v>111</v>
      </c>
      <c r="L4" s="20"/>
      <c r="M4" s="90" t="s">
        <v>10</v>
      </c>
      <c r="AT4" s="17" t="s">
        <v>4</v>
      </c>
    </row>
    <row r="5" spans="2:46" ht="6.95" customHeight="1">
      <c r="B5" s="20"/>
      <c r="L5" s="20"/>
    </row>
    <row r="6" spans="2:46" ht="12" customHeight="1">
      <c r="B6" s="20"/>
      <c r="D6" s="27" t="s">
        <v>16</v>
      </c>
      <c r="L6" s="20"/>
    </row>
    <row r="7" spans="2:46" ht="16.5" customHeight="1">
      <c r="B7" s="20"/>
      <c r="E7" s="318" t="str">
        <f>'Rekapitulace stavby'!K6</f>
        <v>Menza pro studenty a zaměstnance v budově MFF UK - Malostranské náměstí</v>
      </c>
      <c r="F7" s="319"/>
      <c r="G7" s="319"/>
      <c r="H7" s="319"/>
      <c r="L7" s="20"/>
    </row>
    <row r="8" spans="2:46" ht="12" customHeight="1">
      <c r="B8" s="20"/>
      <c r="D8" s="27" t="s">
        <v>112</v>
      </c>
      <c r="L8" s="20"/>
    </row>
    <row r="9" spans="2:46" s="1" customFormat="1" ht="16.5" customHeight="1">
      <c r="B9" s="32"/>
      <c r="E9" s="318" t="s">
        <v>886</v>
      </c>
      <c r="F9" s="320"/>
      <c r="G9" s="320"/>
      <c r="H9" s="320"/>
      <c r="L9" s="32"/>
    </row>
    <row r="10" spans="2:46" s="1" customFormat="1" ht="12" customHeight="1">
      <c r="B10" s="32"/>
      <c r="D10" s="27" t="s">
        <v>887</v>
      </c>
      <c r="L10" s="32"/>
    </row>
    <row r="11" spans="2:46" s="1" customFormat="1" ht="16.5" customHeight="1">
      <c r="B11" s="32"/>
      <c r="E11" s="282" t="s">
        <v>986</v>
      </c>
      <c r="F11" s="320"/>
      <c r="G11" s="320"/>
      <c r="H11" s="320"/>
      <c r="L11" s="32"/>
    </row>
    <row r="12" spans="2:46" s="1" customFormat="1" ht="11.25">
      <c r="B12" s="32"/>
      <c r="L12" s="32"/>
    </row>
    <row r="13" spans="2:46" s="1" customFormat="1" ht="12" customHeight="1">
      <c r="B13" s="32"/>
      <c r="D13" s="27" t="s">
        <v>18</v>
      </c>
      <c r="F13" s="25" t="s">
        <v>19</v>
      </c>
      <c r="I13" s="27" t="s">
        <v>20</v>
      </c>
      <c r="J13" s="25" t="s">
        <v>19</v>
      </c>
      <c r="L13" s="32"/>
    </row>
    <row r="14" spans="2:46" s="1" customFormat="1" ht="12" customHeight="1">
      <c r="B14" s="32"/>
      <c r="D14" s="27" t="s">
        <v>21</v>
      </c>
      <c r="F14" s="25" t="s">
        <v>889</v>
      </c>
      <c r="I14" s="27" t="s">
        <v>23</v>
      </c>
      <c r="J14" s="49" t="str">
        <f>'Rekapitulace stavby'!AN8</f>
        <v>29. 4. 2024</v>
      </c>
      <c r="L14" s="32"/>
    </row>
    <row r="15" spans="2:46" s="1" customFormat="1" ht="10.9" customHeight="1">
      <c r="B15" s="32"/>
      <c r="L15" s="32"/>
    </row>
    <row r="16" spans="2:46" s="1" customFormat="1" ht="12" customHeight="1">
      <c r="B16" s="32"/>
      <c r="D16" s="27" t="s">
        <v>25</v>
      </c>
      <c r="I16" s="27" t="s">
        <v>26</v>
      </c>
      <c r="J16" s="25" t="str">
        <f>IF('Rekapitulace stavby'!AN10="","",'Rekapitulace stavby'!AN10)</f>
        <v/>
      </c>
      <c r="L16" s="32"/>
    </row>
    <row r="17" spans="2:12" s="1" customFormat="1" ht="18" customHeight="1">
      <c r="B17" s="32"/>
      <c r="E17" s="25" t="str">
        <f>IF('Rekapitulace stavby'!E11="","",'Rekapitulace stavby'!E11)</f>
        <v>Univerzita Karlova</v>
      </c>
      <c r="I17" s="27" t="s">
        <v>28</v>
      </c>
      <c r="J17" s="25" t="str">
        <f>IF('Rekapitulace stavby'!AN11="","",'Rekapitulace stavby'!AN11)</f>
        <v/>
      </c>
      <c r="L17" s="32"/>
    </row>
    <row r="18" spans="2:12" s="1" customFormat="1" ht="6.95" customHeight="1">
      <c r="B18" s="32"/>
      <c r="L18" s="32"/>
    </row>
    <row r="19" spans="2:12" s="1" customFormat="1" ht="12" customHeight="1">
      <c r="B19" s="32"/>
      <c r="D19" s="27" t="s">
        <v>29</v>
      </c>
      <c r="I19" s="27" t="s">
        <v>26</v>
      </c>
      <c r="J19" s="28" t="str">
        <f>'Rekapitulace stavby'!AN13</f>
        <v>Vyplň údaj</v>
      </c>
      <c r="L19" s="32"/>
    </row>
    <row r="20" spans="2:12" s="1" customFormat="1" ht="18" customHeight="1">
      <c r="B20" s="32"/>
      <c r="E20" s="321" t="str">
        <f>'Rekapitulace stavby'!E14</f>
        <v>Vyplň údaj</v>
      </c>
      <c r="F20" s="288"/>
      <c r="G20" s="288"/>
      <c r="H20" s="288"/>
      <c r="I20" s="27" t="s">
        <v>28</v>
      </c>
      <c r="J20" s="28" t="str">
        <f>'Rekapitulace stavby'!AN14</f>
        <v>Vyplň údaj</v>
      </c>
      <c r="L20" s="32"/>
    </row>
    <row r="21" spans="2:12" s="1" customFormat="1" ht="6.95" customHeight="1">
      <c r="B21" s="32"/>
      <c r="L21" s="32"/>
    </row>
    <row r="22" spans="2:12" s="1" customFormat="1" ht="12" customHeight="1">
      <c r="B22" s="32"/>
      <c r="D22" s="27" t="s">
        <v>31</v>
      </c>
      <c r="I22" s="27" t="s">
        <v>26</v>
      </c>
      <c r="J22" s="25" t="str">
        <f>IF('Rekapitulace stavby'!AN16="","",'Rekapitulace stavby'!AN16)</f>
        <v/>
      </c>
      <c r="L22" s="32"/>
    </row>
    <row r="23" spans="2:12" s="1" customFormat="1" ht="18" customHeight="1">
      <c r="B23" s="32"/>
      <c r="E23" s="25" t="str">
        <f>IF('Rekapitulace stavby'!E17="","",'Rekapitulace stavby'!E17)</f>
        <v>ISONOE INVEST a.s.</v>
      </c>
      <c r="I23" s="27" t="s">
        <v>28</v>
      </c>
      <c r="J23" s="25" t="str">
        <f>IF('Rekapitulace stavby'!AN17="","",'Rekapitulace stavby'!AN17)</f>
        <v/>
      </c>
      <c r="L23" s="32"/>
    </row>
    <row r="24" spans="2:12" s="1" customFormat="1" ht="6.95" customHeight="1">
      <c r="B24" s="32"/>
      <c r="L24" s="32"/>
    </row>
    <row r="25" spans="2:12" s="1" customFormat="1" ht="12" customHeight="1">
      <c r="B25" s="32"/>
      <c r="D25" s="27" t="s">
        <v>34</v>
      </c>
      <c r="I25" s="27" t="s">
        <v>26</v>
      </c>
      <c r="J25" s="25" t="str">
        <f>IF('Rekapitulace stavby'!AN19="","",'Rekapitulace stavby'!AN19)</f>
        <v/>
      </c>
      <c r="L25" s="32"/>
    </row>
    <row r="26" spans="2:12" s="1" customFormat="1" ht="18" customHeight="1">
      <c r="B26" s="32"/>
      <c r="E26" s="25" t="str">
        <f>IF('Rekapitulace stavby'!E20="","",'Rekapitulace stavby'!E20)</f>
        <v>Jaroslav Kudláček</v>
      </c>
      <c r="I26" s="27" t="s">
        <v>28</v>
      </c>
      <c r="J26" s="25" t="str">
        <f>IF('Rekapitulace stavby'!AN20="","",'Rekapitulace stavby'!AN20)</f>
        <v/>
      </c>
      <c r="L26" s="32"/>
    </row>
    <row r="27" spans="2:12" s="1" customFormat="1" ht="6.95" customHeight="1">
      <c r="B27" s="32"/>
      <c r="L27" s="32"/>
    </row>
    <row r="28" spans="2:12" s="1" customFormat="1" ht="12" customHeight="1">
      <c r="B28" s="32"/>
      <c r="D28" s="27" t="s">
        <v>36</v>
      </c>
      <c r="L28" s="32"/>
    </row>
    <row r="29" spans="2:12" s="7" customFormat="1" ht="16.5" customHeight="1">
      <c r="B29" s="91"/>
      <c r="E29" s="293" t="s">
        <v>19</v>
      </c>
      <c r="F29" s="293"/>
      <c r="G29" s="293"/>
      <c r="H29" s="293"/>
      <c r="L29" s="91"/>
    </row>
    <row r="30" spans="2:12" s="1" customFormat="1" ht="6.95" customHeight="1">
      <c r="B30" s="32"/>
      <c r="L30" s="32"/>
    </row>
    <row r="31" spans="2:12" s="1" customFormat="1" ht="6.95" customHeight="1">
      <c r="B31" s="32"/>
      <c r="D31" s="50"/>
      <c r="E31" s="50"/>
      <c r="F31" s="50"/>
      <c r="G31" s="50"/>
      <c r="H31" s="50"/>
      <c r="I31" s="50"/>
      <c r="J31" s="50"/>
      <c r="K31" s="50"/>
      <c r="L31" s="32"/>
    </row>
    <row r="32" spans="2:12" s="1" customFormat="1" ht="25.35" customHeight="1">
      <c r="B32" s="32"/>
      <c r="D32" s="92" t="s">
        <v>38</v>
      </c>
      <c r="J32" s="63">
        <f>ROUND(J103, 2)</f>
        <v>0</v>
      </c>
      <c r="L32" s="32"/>
    </row>
    <row r="33" spans="2:12" s="1" customFormat="1" ht="6.95" customHeight="1">
      <c r="B33" s="32"/>
      <c r="D33" s="50"/>
      <c r="E33" s="50"/>
      <c r="F33" s="50"/>
      <c r="G33" s="50"/>
      <c r="H33" s="50"/>
      <c r="I33" s="50"/>
      <c r="J33" s="50"/>
      <c r="K33" s="50"/>
      <c r="L33" s="32"/>
    </row>
    <row r="34" spans="2:12" s="1" customFormat="1" ht="14.45" customHeight="1">
      <c r="B34" s="32"/>
      <c r="F34" s="35" t="s">
        <v>40</v>
      </c>
      <c r="I34" s="35" t="s">
        <v>39</v>
      </c>
      <c r="J34" s="35" t="s">
        <v>41</v>
      </c>
      <c r="L34" s="32"/>
    </row>
    <row r="35" spans="2:12" s="1" customFormat="1" ht="14.45" customHeight="1">
      <c r="B35" s="32"/>
      <c r="D35" s="52" t="s">
        <v>42</v>
      </c>
      <c r="E35" s="27" t="s">
        <v>43</v>
      </c>
      <c r="F35" s="83">
        <f>ROUND((SUM(BE103:BE163)),  2)</f>
        <v>0</v>
      </c>
      <c r="I35" s="93">
        <v>0.21</v>
      </c>
      <c r="J35" s="83">
        <f>ROUND(((SUM(BE103:BE163))*I35),  2)</f>
        <v>0</v>
      </c>
      <c r="L35" s="32"/>
    </row>
    <row r="36" spans="2:12" s="1" customFormat="1" ht="14.45" customHeight="1">
      <c r="B36" s="32"/>
      <c r="E36" s="27" t="s">
        <v>44</v>
      </c>
      <c r="F36" s="83">
        <f>ROUND((SUM(BF103:BF163)),  2)</f>
        <v>0</v>
      </c>
      <c r="I36" s="93">
        <v>0.12</v>
      </c>
      <c r="J36" s="83">
        <f>ROUND(((SUM(BF103:BF163))*I36),  2)</f>
        <v>0</v>
      </c>
      <c r="L36" s="32"/>
    </row>
    <row r="37" spans="2:12" s="1" customFormat="1" ht="14.45" hidden="1" customHeight="1">
      <c r="B37" s="32"/>
      <c r="E37" s="27" t="s">
        <v>45</v>
      </c>
      <c r="F37" s="83">
        <f>ROUND((SUM(BG103:BG163)),  2)</f>
        <v>0</v>
      </c>
      <c r="I37" s="93">
        <v>0.21</v>
      </c>
      <c r="J37" s="83">
        <f>0</f>
        <v>0</v>
      </c>
      <c r="L37" s="32"/>
    </row>
    <row r="38" spans="2:12" s="1" customFormat="1" ht="14.45" hidden="1" customHeight="1">
      <c r="B38" s="32"/>
      <c r="E38" s="27" t="s">
        <v>46</v>
      </c>
      <c r="F38" s="83">
        <f>ROUND((SUM(BH103:BH163)),  2)</f>
        <v>0</v>
      </c>
      <c r="I38" s="93">
        <v>0.12</v>
      </c>
      <c r="J38" s="83">
        <f>0</f>
        <v>0</v>
      </c>
      <c r="L38" s="32"/>
    </row>
    <row r="39" spans="2:12" s="1" customFormat="1" ht="14.45" hidden="1" customHeight="1">
      <c r="B39" s="32"/>
      <c r="E39" s="27" t="s">
        <v>47</v>
      </c>
      <c r="F39" s="83">
        <f>ROUND((SUM(BI103:BI163)),  2)</f>
        <v>0</v>
      </c>
      <c r="I39" s="93">
        <v>0</v>
      </c>
      <c r="J39" s="83">
        <f>0</f>
        <v>0</v>
      </c>
      <c r="L39" s="32"/>
    </row>
    <row r="40" spans="2:12" s="1" customFormat="1" ht="6.95" customHeight="1">
      <c r="B40" s="32"/>
      <c r="L40" s="32"/>
    </row>
    <row r="41" spans="2:12" s="1" customFormat="1" ht="25.35" customHeight="1">
      <c r="B41" s="32"/>
      <c r="C41" s="94"/>
      <c r="D41" s="95" t="s">
        <v>48</v>
      </c>
      <c r="E41" s="54"/>
      <c r="F41" s="54"/>
      <c r="G41" s="96" t="s">
        <v>49</v>
      </c>
      <c r="H41" s="97" t="s">
        <v>50</v>
      </c>
      <c r="I41" s="54"/>
      <c r="J41" s="98">
        <f>SUM(J32:J39)</f>
        <v>0</v>
      </c>
      <c r="K41" s="99"/>
      <c r="L41" s="32"/>
    </row>
    <row r="42" spans="2:12" s="1" customFormat="1" ht="14.45" customHeight="1">
      <c r="B42" s="41"/>
      <c r="C42" s="42"/>
      <c r="D42" s="42"/>
      <c r="E42" s="42"/>
      <c r="F42" s="42"/>
      <c r="G42" s="42"/>
      <c r="H42" s="42"/>
      <c r="I42" s="42"/>
      <c r="J42" s="42"/>
      <c r="K42" s="42"/>
      <c r="L42" s="32"/>
    </row>
    <row r="46" spans="2:12" s="1" customFormat="1" ht="6.95" customHeight="1">
      <c r="B46" s="43"/>
      <c r="C46" s="44"/>
      <c r="D46" s="44"/>
      <c r="E46" s="44"/>
      <c r="F46" s="44"/>
      <c r="G46" s="44"/>
      <c r="H46" s="44"/>
      <c r="I46" s="44"/>
      <c r="J46" s="44"/>
      <c r="K46" s="44"/>
      <c r="L46" s="32"/>
    </row>
    <row r="47" spans="2:12" s="1" customFormat="1" ht="24.95" customHeight="1">
      <c r="B47" s="32"/>
      <c r="C47" s="21" t="s">
        <v>114</v>
      </c>
      <c r="L47" s="32"/>
    </row>
    <row r="48" spans="2:12" s="1" customFormat="1" ht="6.95" customHeight="1">
      <c r="B48" s="32"/>
      <c r="L48" s="32"/>
    </row>
    <row r="49" spans="2:47" s="1" customFormat="1" ht="12" customHeight="1">
      <c r="B49" s="32"/>
      <c r="C49" s="27" t="s">
        <v>16</v>
      </c>
      <c r="L49" s="32"/>
    </row>
    <row r="50" spans="2:47" s="1" customFormat="1" ht="16.5" customHeight="1">
      <c r="B50" s="32"/>
      <c r="E50" s="318" t="str">
        <f>E7</f>
        <v>Menza pro studenty a zaměstnance v budově MFF UK - Malostranské náměstí</v>
      </c>
      <c r="F50" s="319"/>
      <c r="G50" s="319"/>
      <c r="H50" s="319"/>
      <c r="L50" s="32"/>
    </row>
    <row r="51" spans="2:47" ht="12" customHeight="1">
      <c r="B51" s="20"/>
      <c r="C51" s="27" t="s">
        <v>112</v>
      </c>
      <c r="L51" s="20"/>
    </row>
    <row r="52" spans="2:47" s="1" customFormat="1" ht="16.5" customHeight="1">
      <c r="B52" s="32"/>
      <c r="E52" s="318" t="s">
        <v>886</v>
      </c>
      <c r="F52" s="320"/>
      <c r="G52" s="320"/>
      <c r="H52" s="320"/>
      <c r="L52" s="32"/>
    </row>
    <row r="53" spans="2:47" s="1" customFormat="1" ht="12" customHeight="1">
      <c r="B53" s="32"/>
      <c r="C53" s="27" t="s">
        <v>887</v>
      </c>
      <c r="L53" s="32"/>
    </row>
    <row r="54" spans="2:47" s="1" customFormat="1" ht="16.5" customHeight="1">
      <c r="B54" s="32"/>
      <c r="E54" s="282" t="str">
        <f>E11</f>
        <v>SO 05.1 - VZT - soupis prací</v>
      </c>
      <c r="F54" s="320"/>
      <c r="G54" s="320"/>
      <c r="H54" s="320"/>
      <c r="L54" s="32"/>
    </row>
    <row r="55" spans="2:47" s="1" customFormat="1" ht="6.95" customHeight="1">
      <c r="B55" s="32"/>
      <c r="L55" s="32"/>
    </row>
    <row r="56" spans="2:47" s="1" customFormat="1" ht="12" customHeight="1">
      <c r="B56" s="32"/>
      <c r="C56" s="27" t="s">
        <v>21</v>
      </c>
      <c r="F56" s="25" t="str">
        <f>F14</f>
        <v xml:space="preserve"> </v>
      </c>
      <c r="I56" s="27" t="s">
        <v>23</v>
      </c>
      <c r="J56" s="49" t="str">
        <f>IF(J14="","",J14)</f>
        <v>29. 4. 2024</v>
      </c>
      <c r="L56" s="32"/>
    </row>
    <row r="57" spans="2:47" s="1" customFormat="1" ht="6.95" customHeight="1">
      <c r="B57" s="32"/>
      <c r="L57" s="32"/>
    </row>
    <row r="58" spans="2:47" s="1" customFormat="1" ht="15.2" customHeight="1">
      <c r="B58" s="32"/>
      <c r="C58" s="27" t="s">
        <v>25</v>
      </c>
      <c r="F58" s="25" t="str">
        <f>E17</f>
        <v>Univerzita Karlova</v>
      </c>
      <c r="I58" s="27" t="s">
        <v>31</v>
      </c>
      <c r="J58" s="30" t="str">
        <f>E23</f>
        <v>ISONOE INVEST a.s.</v>
      </c>
      <c r="L58" s="32"/>
    </row>
    <row r="59" spans="2:47" s="1" customFormat="1" ht="15.2" customHeight="1">
      <c r="B59" s="32"/>
      <c r="C59" s="27" t="s">
        <v>29</v>
      </c>
      <c r="F59" s="25" t="str">
        <f>IF(E20="","",E20)</f>
        <v>Vyplň údaj</v>
      </c>
      <c r="I59" s="27" t="s">
        <v>34</v>
      </c>
      <c r="J59" s="30" t="str">
        <f>E26</f>
        <v>Jaroslav Kudláček</v>
      </c>
      <c r="L59" s="32"/>
    </row>
    <row r="60" spans="2:47" s="1" customFormat="1" ht="10.35" customHeight="1">
      <c r="B60" s="32"/>
      <c r="L60" s="32"/>
    </row>
    <row r="61" spans="2:47" s="1" customFormat="1" ht="29.25" customHeight="1">
      <c r="B61" s="32"/>
      <c r="C61" s="100" t="s">
        <v>115</v>
      </c>
      <c r="D61" s="94"/>
      <c r="E61" s="94"/>
      <c r="F61" s="94"/>
      <c r="G61" s="94"/>
      <c r="H61" s="94"/>
      <c r="I61" s="94"/>
      <c r="J61" s="101" t="s">
        <v>116</v>
      </c>
      <c r="K61" s="94"/>
      <c r="L61" s="32"/>
    </row>
    <row r="62" spans="2:47" s="1" customFormat="1" ht="10.35" customHeight="1">
      <c r="B62" s="32"/>
      <c r="L62" s="32"/>
    </row>
    <row r="63" spans="2:47" s="1" customFormat="1" ht="22.9" customHeight="1">
      <c r="B63" s="32"/>
      <c r="C63" s="102" t="s">
        <v>70</v>
      </c>
      <c r="J63" s="63">
        <f>J103</f>
        <v>0</v>
      </c>
      <c r="L63" s="32"/>
      <c r="AU63" s="17" t="s">
        <v>117</v>
      </c>
    </row>
    <row r="64" spans="2:47" s="8" customFormat="1" ht="24.95" customHeight="1">
      <c r="B64" s="103"/>
      <c r="D64" s="104" t="s">
        <v>987</v>
      </c>
      <c r="E64" s="105"/>
      <c r="F64" s="105"/>
      <c r="G64" s="105"/>
      <c r="H64" s="105"/>
      <c r="I64" s="105"/>
      <c r="J64" s="106">
        <f>J104</f>
        <v>0</v>
      </c>
      <c r="L64" s="103"/>
    </row>
    <row r="65" spans="2:12" s="9" customFormat="1" ht="19.899999999999999" customHeight="1">
      <c r="B65" s="107"/>
      <c r="D65" s="108" t="s">
        <v>988</v>
      </c>
      <c r="E65" s="109"/>
      <c r="F65" s="109"/>
      <c r="G65" s="109"/>
      <c r="H65" s="109"/>
      <c r="I65" s="109"/>
      <c r="J65" s="110">
        <f>J105</f>
        <v>0</v>
      </c>
      <c r="L65" s="107"/>
    </row>
    <row r="66" spans="2:12" s="9" customFormat="1" ht="19.899999999999999" customHeight="1">
      <c r="B66" s="107"/>
      <c r="D66" s="108" t="s">
        <v>989</v>
      </c>
      <c r="E66" s="109"/>
      <c r="F66" s="109"/>
      <c r="G66" s="109"/>
      <c r="H66" s="109"/>
      <c r="I66" s="109"/>
      <c r="J66" s="110">
        <f>J107</f>
        <v>0</v>
      </c>
      <c r="L66" s="107"/>
    </row>
    <row r="67" spans="2:12" s="9" customFormat="1" ht="19.899999999999999" customHeight="1">
      <c r="B67" s="107"/>
      <c r="D67" s="108" t="s">
        <v>990</v>
      </c>
      <c r="E67" s="109"/>
      <c r="F67" s="109"/>
      <c r="G67" s="109"/>
      <c r="H67" s="109"/>
      <c r="I67" s="109"/>
      <c r="J67" s="110">
        <f>J114</f>
        <v>0</v>
      </c>
      <c r="L67" s="107"/>
    </row>
    <row r="68" spans="2:12" s="9" customFormat="1" ht="19.899999999999999" customHeight="1">
      <c r="B68" s="107"/>
      <c r="D68" s="108" t="s">
        <v>991</v>
      </c>
      <c r="E68" s="109"/>
      <c r="F68" s="109"/>
      <c r="G68" s="109"/>
      <c r="H68" s="109"/>
      <c r="I68" s="109"/>
      <c r="J68" s="110">
        <f>J120</f>
        <v>0</v>
      </c>
      <c r="L68" s="107"/>
    </row>
    <row r="69" spans="2:12" s="9" customFormat="1" ht="19.899999999999999" customHeight="1">
      <c r="B69" s="107"/>
      <c r="D69" s="108" t="s">
        <v>992</v>
      </c>
      <c r="E69" s="109"/>
      <c r="F69" s="109"/>
      <c r="G69" s="109"/>
      <c r="H69" s="109"/>
      <c r="I69" s="109"/>
      <c r="J69" s="110">
        <f>J126</f>
        <v>0</v>
      </c>
      <c r="L69" s="107"/>
    </row>
    <row r="70" spans="2:12" s="9" customFormat="1" ht="19.899999999999999" customHeight="1">
      <c r="B70" s="107"/>
      <c r="D70" s="108" t="s">
        <v>993</v>
      </c>
      <c r="E70" s="109"/>
      <c r="F70" s="109"/>
      <c r="G70" s="109"/>
      <c r="H70" s="109"/>
      <c r="I70" s="109"/>
      <c r="J70" s="110">
        <f>J128</f>
        <v>0</v>
      </c>
      <c r="L70" s="107"/>
    </row>
    <row r="71" spans="2:12" s="9" customFormat="1" ht="19.899999999999999" customHeight="1">
      <c r="B71" s="107"/>
      <c r="D71" s="108" t="s">
        <v>994</v>
      </c>
      <c r="E71" s="109"/>
      <c r="F71" s="109"/>
      <c r="G71" s="109"/>
      <c r="H71" s="109"/>
      <c r="I71" s="109"/>
      <c r="J71" s="110">
        <f>J130</f>
        <v>0</v>
      </c>
      <c r="L71" s="107"/>
    </row>
    <row r="72" spans="2:12" s="9" customFormat="1" ht="19.899999999999999" customHeight="1">
      <c r="B72" s="107"/>
      <c r="D72" s="108" t="s">
        <v>995</v>
      </c>
      <c r="E72" s="109"/>
      <c r="F72" s="109"/>
      <c r="G72" s="109"/>
      <c r="H72" s="109"/>
      <c r="I72" s="109"/>
      <c r="J72" s="110">
        <f>J132</f>
        <v>0</v>
      </c>
      <c r="L72" s="107"/>
    </row>
    <row r="73" spans="2:12" s="8" customFormat="1" ht="24.95" customHeight="1">
      <c r="B73" s="103"/>
      <c r="D73" s="104" t="s">
        <v>996</v>
      </c>
      <c r="E73" s="105"/>
      <c r="F73" s="105"/>
      <c r="G73" s="105"/>
      <c r="H73" s="105"/>
      <c r="I73" s="105"/>
      <c r="J73" s="106">
        <f>J139</f>
        <v>0</v>
      </c>
      <c r="L73" s="103"/>
    </row>
    <row r="74" spans="2:12" s="9" customFormat="1" ht="19.899999999999999" customHeight="1">
      <c r="B74" s="107"/>
      <c r="D74" s="108" t="s">
        <v>997</v>
      </c>
      <c r="E74" s="109"/>
      <c r="F74" s="109"/>
      <c r="G74" s="109"/>
      <c r="H74" s="109"/>
      <c r="I74" s="109"/>
      <c r="J74" s="110">
        <f>J140</f>
        <v>0</v>
      </c>
      <c r="L74" s="107"/>
    </row>
    <row r="75" spans="2:12" s="9" customFormat="1" ht="19.899999999999999" customHeight="1">
      <c r="B75" s="107"/>
      <c r="D75" s="108" t="s">
        <v>995</v>
      </c>
      <c r="E75" s="109"/>
      <c r="F75" s="109"/>
      <c r="G75" s="109"/>
      <c r="H75" s="109"/>
      <c r="I75" s="109"/>
      <c r="J75" s="110">
        <f>J145</f>
        <v>0</v>
      </c>
      <c r="L75" s="107"/>
    </row>
    <row r="76" spans="2:12" s="9" customFormat="1" ht="19.899999999999999" customHeight="1">
      <c r="B76" s="107"/>
      <c r="D76" s="108" t="s">
        <v>995</v>
      </c>
      <c r="E76" s="109"/>
      <c r="F76" s="109"/>
      <c r="G76" s="109"/>
      <c r="H76" s="109"/>
      <c r="I76" s="109"/>
      <c r="J76" s="110">
        <f>J148</f>
        <v>0</v>
      </c>
      <c r="L76" s="107"/>
    </row>
    <row r="77" spans="2:12" s="9" customFormat="1" ht="19.899999999999999" customHeight="1">
      <c r="B77" s="107"/>
      <c r="D77" s="108" t="s">
        <v>995</v>
      </c>
      <c r="E77" s="109"/>
      <c r="F77" s="109"/>
      <c r="G77" s="109"/>
      <c r="H77" s="109"/>
      <c r="I77" s="109"/>
      <c r="J77" s="110">
        <f>J150</f>
        <v>0</v>
      </c>
      <c r="L77" s="107"/>
    </row>
    <row r="78" spans="2:12" s="8" customFormat="1" ht="24.95" customHeight="1">
      <c r="B78" s="103"/>
      <c r="D78" s="104" t="s">
        <v>998</v>
      </c>
      <c r="E78" s="105"/>
      <c r="F78" s="105"/>
      <c r="G78" s="105"/>
      <c r="H78" s="105"/>
      <c r="I78" s="105"/>
      <c r="J78" s="106">
        <f>J152</f>
        <v>0</v>
      </c>
      <c r="L78" s="103"/>
    </row>
    <row r="79" spans="2:12" s="9" customFormat="1" ht="19.899999999999999" customHeight="1">
      <c r="B79" s="107"/>
      <c r="D79" s="108" t="s">
        <v>999</v>
      </c>
      <c r="E79" s="109"/>
      <c r="F79" s="109"/>
      <c r="G79" s="109"/>
      <c r="H79" s="109"/>
      <c r="I79" s="109"/>
      <c r="J79" s="110">
        <f>J153</f>
        <v>0</v>
      </c>
      <c r="L79" s="107"/>
    </row>
    <row r="80" spans="2:12" s="9" customFormat="1" ht="19.899999999999999" customHeight="1">
      <c r="B80" s="107"/>
      <c r="D80" s="108" t="s">
        <v>1000</v>
      </c>
      <c r="E80" s="109"/>
      <c r="F80" s="109"/>
      <c r="G80" s="109"/>
      <c r="H80" s="109"/>
      <c r="I80" s="109"/>
      <c r="J80" s="110">
        <f>J157</f>
        <v>0</v>
      </c>
      <c r="L80" s="107"/>
    </row>
    <row r="81" spans="2:12" s="9" customFormat="1" ht="19.899999999999999" customHeight="1">
      <c r="B81" s="107"/>
      <c r="D81" s="108" t="s">
        <v>1001</v>
      </c>
      <c r="E81" s="109"/>
      <c r="F81" s="109"/>
      <c r="G81" s="109"/>
      <c r="H81" s="109"/>
      <c r="I81" s="109"/>
      <c r="J81" s="110">
        <f>J159</f>
        <v>0</v>
      </c>
      <c r="L81" s="107"/>
    </row>
    <row r="82" spans="2:12" s="1" customFormat="1" ht="21.75" customHeight="1">
      <c r="B82" s="32"/>
      <c r="L82" s="32"/>
    </row>
    <row r="83" spans="2:12" s="1" customFormat="1" ht="6.95" customHeight="1">
      <c r="B83" s="41"/>
      <c r="C83" s="42"/>
      <c r="D83" s="42"/>
      <c r="E83" s="42"/>
      <c r="F83" s="42"/>
      <c r="G83" s="42"/>
      <c r="H83" s="42"/>
      <c r="I83" s="42"/>
      <c r="J83" s="42"/>
      <c r="K83" s="42"/>
      <c r="L83" s="32"/>
    </row>
    <row r="87" spans="2:12" s="1" customFormat="1" ht="6.95" customHeight="1">
      <c r="B87" s="43"/>
      <c r="C87" s="44"/>
      <c r="D87" s="44"/>
      <c r="E87" s="44"/>
      <c r="F87" s="44"/>
      <c r="G87" s="44"/>
      <c r="H87" s="44"/>
      <c r="I87" s="44"/>
      <c r="J87" s="44"/>
      <c r="K87" s="44"/>
      <c r="L87" s="32"/>
    </row>
    <row r="88" spans="2:12" s="1" customFormat="1" ht="24.95" customHeight="1">
      <c r="B88" s="32"/>
      <c r="C88" s="21" t="s">
        <v>130</v>
      </c>
      <c r="L88" s="32"/>
    </row>
    <row r="89" spans="2:12" s="1" customFormat="1" ht="6.95" customHeight="1">
      <c r="B89" s="32"/>
      <c r="L89" s="32"/>
    </row>
    <row r="90" spans="2:12" s="1" customFormat="1" ht="12" customHeight="1">
      <c r="B90" s="32"/>
      <c r="C90" s="27" t="s">
        <v>16</v>
      </c>
      <c r="L90" s="32"/>
    </row>
    <row r="91" spans="2:12" s="1" customFormat="1" ht="16.5" customHeight="1">
      <c r="B91" s="32"/>
      <c r="E91" s="318" t="str">
        <f>E7</f>
        <v>Menza pro studenty a zaměstnance v budově MFF UK - Malostranské náměstí</v>
      </c>
      <c r="F91" s="319"/>
      <c r="G91" s="319"/>
      <c r="H91" s="319"/>
      <c r="L91" s="32"/>
    </row>
    <row r="92" spans="2:12" ht="12" customHeight="1">
      <c r="B92" s="20"/>
      <c r="C92" s="27" t="s">
        <v>112</v>
      </c>
      <c r="L92" s="20"/>
    </row>
    <row r="93" spans="2:12" s="1" customFormat="1" ht="16.5" customHeight="1">
      <c r="B93" s="32"/>
      <c r="E93" s="318" t="s">
        <v>886</v>
      </c>
      <c r="F93" s="320"/>
      <c r="G93" s="320"/>
      <c r="H93" s="320"/>
      <c r="L93" s="32"/>
    </row>
    <row r="94" spans="2:12" s="1" customFormat="1" ht="12" customHeight="1">
      <c r="B94" s="32"/>
      <c r="C94" s="27" t="s">
        <v>887</v>
      </c>
      <c r="L94" s="32"/>
    </row>
    <row r="95" spans="2:12" s="1" customFormat="1" ht="16.5" customHeight="1">
      <c r="B95" s="32"/>
      <c r="E95" s="282" t="str">
        <f>E11</f>
        <v>SO 05.1 - VZT - soupis prací</v>
      </c>
      <c r="F95" s="320"/>
      <c r="G95" s="320"/>
      <c r="H95" s="320"/>
      <c r="L95" s="32"/>
    </row>
    <row r="96" spans="2:12" s="1" customFormat="1" ht="6.95" customHeight="1">
      <c r="B96" s="32"/>
      <c r="L96" s="32"/>
    </row>
    <row r="97" spans="2:65" s="1" customFormat="1" ht="12" customHeight="1">
      <c r="B97" s="32"/>
      <c r="C97" s="27" t="s">
        <v>21</v>
      </c>
      <c r="F97" s="25" t="str">
        <f>F14</f>
        <v xml:space="preserve"> </v>
      </c>
      <c r="I97" s="27" t="s">
        <v>23</v>
      </c>
      <c r="J97" s="49" t="str">
        <f>IF(J14="","",J14)</f>
        <v>29. 4. 2024</v>
      </c>
      <c r="L97" s="32"/>
    </row>
    <row r="98" spans="2:65" s="1" customFormat="1" ht="6.95" customHeight="1">
      <c r="B98" s="32"/>
      <c r="L98" s="32"/>
    </row>
    <row r="99" spans="2:65" s="1" customFormat="1" ht="15.2" customHeight="1">
      <c r="B99" s="32"/>
      <c r="C99" s="27" t="s">
        <v>25</v>
      </c>
      <c r="F99" s="25" t="str">
        <f>E17</f>
        <v>Univerzita Karlova</v>
      </c>
      <c r="I99" s="27" t="s">
        <v>31</v>
      </c>
      <c r="J99" s="30" t="str">
        <f>E23</f>
        <v>ISONOE INVEST a.s.</v>
      </c>
      <c r="L99" s="32"/>
    </row>
    <row r="100" spans="2:65" s="1" customFormat="1" ht="15.2" customHeight="1">
      <c r="B100" s="32"/>
      <c r="C100" s="27" t="s">
        <v>29</v>
      </c>
      <c r="F100" s="25" t="str">
        <f>IF(E20="","",E20)</f>
        <v>Vyplň údaj</v>
      </c>
      <c r="I100" s="27" t="s">
        <v>34</v>
      </c>
      <c r="J100" s="30" t="str">
        <f>E26</f>
        <v>Jaroslav Kudláček</v>
      </c>
      <c r="L100" s="32"/>
    </row>
    <row r="101" spans="2:65" s="1" customFormat="1" ht="10.35" customHeight="1">
      <c r="B101" s="32"/>
      <c r="L101" s="32"/>
    </row>
    <row r="102" spans="2:65" s="10" customFormat="1" ht="29.25" customHeight="1">
      <c r="B102" s="111"/>
      <c r="C102" s="112" t="s">
        <v>131</v>
      </c>
      <c r="D102" s="113" t="s">
        <v>57</v>
      </c>
      <c r="E102" s="113" t="s">
        <v>53</v>
      </c>
      <c r="F102" s="113" t="s">
        <v>54</v>
      </c>
      <c r="G102" s="113" t="s">
        <v>132</v>
      </c>
      <c r="H102" s="113" t="s">
        <v>133</v>
      </c>
      <c r="I102" s="113" t="s">
        <v>134</v>
      </c>
      <c r="J102" s="113" t="s">
        <v>116</v>
      </c>
      <c r="K102" s="114" t="s">
        <v>135</v>
      </c>
      <c r="L102" s="111"/>
      <c r="M102" s="56" t="s">
        <v>19</v>
      </c>
      <c r="N102" s="57" t="s">
        <v>42</v>
      </c>
      <c r="O102" s="57" t="s">
        <v>136</v>
      </c>
      <c r="P102" s="57" t="s">
        <v>137</v>
      </c>
      <c r="Q102" s="57" t="s">
        <v>138</v>
      </c>
      <c r="R102" s="57" t="s">
        <v>139</v>
      </c>
      <c r="S102" s="57" t="s">
        <v>140</v>
      </c>
      <c r="T102" s="58" t="s">
        <v>141</v>
      </c>
    </row>
    <row r="103" spans="2:65" s="1" customFormat="1" ht="22.9" customHeight="1">
      <c r="B103" s="32"/>
      <c r="C103" s="61" t="s">
        <v>142</v>
      </c>
      <c r="J103" s="115">
        <f>BK103</f>
        <v>0</v>
      </c>
      <c r="L103" s="32"/>
      <c r="M103" s="59"/>
      <c r="N103" s="50"/>
      <c r="O103" s="50"/>
      <c r="P103" s="116">
        <f>P104+P139+P152</f>
        <v>0</v>
      </c>
      <c r="Q103" s="50"/>
      <c r="R103" s="116">
        <f>R104+R139+R152</f>
        <v>1861.681</v>
      </c>
      <c r="S103" s="50"/>
      <c r="T103" s="117">
        <f>T104+T139+T152</f>
        <v>0</v>
      </c>
      <c r="AT103" s="17" t="s">
        <v>71</v>
      </c>
      <c r="AU103" s="17" t="s">
        <v>117</v>
      </c>
      <c r="BK103" s="118">
        <f>BK104+BK139+BK152</f>
        <v>0</v>
      </c>
    </row>
    <row r="104" spans="2:65" s="11" customFormat="1" ht="25.9" customHeight="1">
      <c r="B104" s="119"/>
      <c r="D104" s="120" t="s">
        <v>71</v>
      </c>
      <c r="E104" s="121" t="s">
        <v>1002</v>
      </c>
      <c r="F104" s="121" t="s">
        <v>1002</v>
      </c>
      <c r="I104" s="122"/>
      <c r="J104" s="123">
        <f>BK104</f>
        <v>0</v>
      </c>
      <c r="L104" s="119"/>
      <c r="M104" s="124"/>
      <c r="P104" s="125">
        <f>P105+P107+P114+P120+P126+P128+P130+P132</f>
        <v>0</v>
      </c>
      <c r="R104" s="125">
        <f>R105+R107+R114+R120+R126+R128+R130+R132</f>
        <v>1542.681</v>
      </c>
      <c r="T104" s="126">
        <f>T105+T107+T114+T120+T126+T128+T130+T132</f>
        <v>0</v>
      </c>
      <c r="AR104" s="120" t="s">
        <v>80</v>
      </c>
      <c r="AT104" s="127" t="s">
        <v>71</v>
      </c>
      <c r="AU104" s="127" t="s">
        <v>72</v>
      </c>
      <c r="AY104" s="120" t="s">
        <v>145</v>
      </c>
      <c r="BK104" s="128">
        <f>BK105+BK107+BK114+BK120+BK126+BK128+BK130+BK132</f>
        <v>0</v>
      </c>
    </row>
    <row r="105" spans="2:65" s="11" customFormat="1" ht="22.9" customHeight="1">
      <c r="B105" s="119"/>
      <c r="D105" s="120" t="s">
        <v>71</v>
      </c>
      <c r="E105" s="129" t="s">
        <v>1003</v>
      </c>
      <c r="F105" s="129" t="s">
        <v>1003</v>
      </c>
      <c r="I105" s="122"/>
      <c r="J105" s="130">
        <f>BK105</f>
        <v>0</v>
      </c>
      <c r="L105" s="119"/>
      <c r="M105" s="124"/>
      <c r="P105" s="125">
        <f>P106</f>
        <v>0</v>
      </c>
      <c r="R105" s="125">
        <f>R106</f>
        <v>0</v>
      </c>
      <c r="T105" s="126">
        <f>T106</f>
        <v>0</v>
      </c>
      <c r="AR105" s="120" t="s">
        <v>80</v>
      </c>
      <c r="AT105" s="127" t="s">
        <v>71</v>
      </c>
      <c r="AU105" s="127" t="s">
        <v>80</v>
      </c>
      <c r="AY105" s="120" t="s">
        <v>145</v>
      </c>
      <c r="BK105" s="128">
        <f>BK106</f>
        <v>0</v>
      </c>
    </row>
    <row r="106" spans="2:65" s="1" customFormat="1" ht="66.75" customHeight="1">
      <c r="B106" s="32"/>
      <c r="C106" s="131" t="s">
        <v>80</v>
      </c>
      <c r="D106" s="131" t="s">
        <v>148</v>
      </c>
      <c r="E106" s="132" t="s">
        <v>1004</v>
      </c>
      <c r="F106" s="133" t="s">
        <v>1005</v>
      </c>
      <c r="G106" s="134" t="s">
        <v>286</v>
      </c>
      <c r="H106" s="135">
        <v>0</v>
      </c>
      <c r="I106" s="136"/>
      <c r="J106" s="137">
        <f>ROUND(I106*H106,2)</f>
        <v>0</v>
      </c>
      <c r="K106" s="133" t="s">
        <v>19</v>
      </c>
      <c r="L106" s="32"/>
      <c r="M106" s="138" t="s">
        <v>19</v>
      </c>
      <c r="N106" s="139" t="s">
        <v>43</v>
      </c>
      <c r="P106" s="140">
        <f>O106*H106</f>
        <v>0</v>
      </c>
      <c r="Q106" s="140">
        <v>0</v>
      </c>
      <c r="R106" s="140">
        <f>Q106*H106</f>
        <v>0</v>
      </c>
      <c r="S106" s="140">
        <v>0</v>
      </c>
      <c r="T106" s="141">
        <f>S106*H106</f>
        <v>0</v>
      </c>
      <c r="AR106" s="142" t="s">
        <v>153</v>
      </c>
      <c r="AT106" s="142" t="s">
        <v>148</v>
      </c>
      <c r="AU106" s="142" t="s">
        <v>82</v>
      </c>
      <c r="AY106" s="17" t="s">
        <v>145</v>
      </c>
      <c r="BE106" s="143">
        <f>IF(N106="základní",J106,0)</f>
        <v>0</v>
      </c>
      <c r="BF106" s="143">
        <f>IF(N106="snížená",J106,0)</f>
        <v>0</v>
      </c>
      <c r="BG106" s="143">
        <f>IF(N106="zákl. přenesená",J106,0)</f>
        <v>0</v>
      </c>
      <c r="BH106" s="143">
        <f>IF(N106="sníž. přenesená",J106,0)</f>
        <v>0</v>
      </c>
      <c r="BI106" s="143">
        <f>IF(N106="nulová",J106,0)</f>
        <v>0</v>
      </c>
      <c r="BJ106" s="17" t="s">
        <v>80</v>
      </c>
      <c r="BK106" s="143">
        <f>ROUND(I106*H106,2)</f>
        <v>0</v>
      </c>
      <c r="BL106" s="17" t="s">
        <v>153</v>
      </c>
      <c r="BM106" s="142" t="s">
        <v>153</v>
      </c>
    </row>
    <row r="107" spans="2:65" s="11" customFormat="1" ht="22.9" customHeight="1">
      <c r="B107" s="119"/>
      <c r="D107" s="120" t="s">
        <v>71</v>
      </c>
      <c r="E107" s="129" t="s">
        <v>1006</v>
      </c>
      <c r="F107" s="129" t="s">
        <v>1006</v>
      </c>
      <c r="I107" s="122"/>
      <c r="J107" s="130">
        <f>BK107</f>
        <v>0</v>
      </c>
      <c r="L107" s="119"/>
      <c r="M107" s="124"/>
      <c r="P107" s="125">
        <f>SUM(P108:P113)</f>
        <v>0</v>
      </c>
      <c r="R107" s="125">
        <f>SUM(R108:R113)</f>
        <v>1026.45</v>
      </c>
      <c r="T107" s="126">
        <f>SUM(T108:T113)</f>
        <v>0</v>
      </c>
      <c r="AR107" s="120" t="s">
        <v>80</v>
      </c>
      <c r="AT107" s="127" t="s">
        <v>71</v>
      </c>
      <c r="AU107" s="127" t="s">
        <v>80</v>
      </c>
      <c r="AY107" s="120" t="s">
        <v>145</v>
      </c>
      <c r="BK107" s="128">
        <f>SUM(BK108:BK113)</f>
        <v>0</v>
      </c>
    </row>
    <row r="108" spans="2:65" s="1" customFormat="1" ht="49.15" customHeight="1">
      <c r="B108" s="32"/>
      <c r="C108" s="131" t="s">
        <v>82</v>
      </c>
      <c r="D108" s="131" t="s">
        <v>148</v>
      </c>
      <c r="E108" s="132" t="s">
        <v>1007</v>
      </c>
      <c r="F108" s="133" t="s">
        <v>1008</v>
      </c>
      <c r="G108" s="134" t="s">
        <v>594</v>
      </c>
      <c r="H108" s="135">
        <v>1</v>
      </c>
      <c r="I108" s="136"/>
      <c r="J108" s="137">
        <f t="shared" ref="J108:J113" si="0">ROUND(I108*H108,2)</f>
        <v>0</v>
      </c>
      <c r="K108" s="133" t="s">
        <v>19</v>
      </c>
      <c r="L108" s="32"/>
      <c r="M108" s="138" t="s">
        <v>19</v>
      </c>
      <c r="N108" s="139" t="s">
        <v>43</v>
      </c>
      <c r="P108" s="140">
        <f t="shared" ref="P108:P113" si="1">O108*H108</f>
        <v>0</v>
      </c>
      <c r="Q108" s="140">
        <v>16.100000000000001</v>
      </c>
      <c r="R108" s="140">
        <f t="shared" ref="R108:R113" si="2">Q108*H108</f>
        <v>16.100000000000001</v>
      </c>
      <c r="S108" s="140">
        <v>0</v>
      </c>
      <c r="T108" s="141">
        <f t="shared" ref="T108:T113" si="3">S108*H108</f>
        <v>0</v>
      </c>
      <c r="AR108" s="142" t="s">
        <v>153</v>
      </c>
      <c r="AT108" s="142" t="s">
        <v>148</v>
      </c>
      <c r="AU108" s="142" t="s">
        <v>82</v>
      </c>
      <c r="AY108" s="17" t="s">
        <v>145</v>
      </c>
      <c r="BE108" s="143">
        <f t="shared" ref="BE108:BE113" si="4">IF(N108="základní",J108,0)</f>
        <v>0</v>
      </c>
      <c r="BF108" s="143">
        <f t="shared" ref="BF108:BF113" si="5">IF(N108="snížená",J108,0)</f>
        <v>0</v>
      </c>
      <c r="BG108" s="143">
        <f t="shared" ref="BG108:BG113" si="6">IF(N108="zákl. přenesená",J108,0)</f>
        <v>0</v>
      </c>
      <c r="BH108" s="143">
        <f t="shared" ref="BH108:BH113" si="7">IF(N108="sníž. přenesená",J108,0)</f>
        <v>0</v>
      </c>
      <c r="BI108" s="143">
        <f t="shared" ref="BI108:BI113" si="8">IF(N108="nulová",J108,0)</f>
        <v>0</v>
      </c>
      <c r="BJ108" s="17" t="s">
        <v>80</v>
      </c>
      <c r="BK108" s="143">
        <f t="shared" ref="BK108:BK113" si="9">ROUND(I108*H108,2)</f>
        <v>0</v>
      </c>
      <c r="BL108" s="17" t="s">
        <v>153</v>
      </c>
      <c r="BM108" s="142" t="s">
        <v>146</v>
      </c>
    </row>
    <row r="109" spans="2:65" s="1" customFormat="1" ht="49.15" customHeight="1">
      <c r="B109" s="32"/>
      <c r="C109" s="131" t="s">
        <v>167</v>
      </c>
      <c r="D109" s="131" t="s">
        <v>148</v>
      </c>
      <c r="E109" s="132" t="s">
        <v>1009</v>
      </c>
      <c r="F109" s="133" t="s">
        <v>1008</v>
      </c>
      <c r="G109" s="134" t="s">
        <v>594</v>
      </c>
      <c r="H109" s="135">
        <v>1</v>
      </c>
      <c r="I109" s="136"/>
      <c r="J109" s="137">
        <f t="shared" si="0"/>
        <v>0</v>
      </c>
      <c r="K109" s="133" t="s">
        <v>19</v>
      </c>
      <c r="L109" s="32"/>
      <c r="M109" s="138" t="s">
        <v>19</v>
      </c>
      <c r="N109" s="139" t="s">
        <v>43</v>
      </c>
      <c r="P109" s="140">
        <f t="shared" si="1"/>
        <v>0</v>
      </c>
      <c r="Q109" s="140">
        <v>16.100000000000001</v>
      </c>
      <c r="R109" s="140">
        <f t="shared" si="2"/>
        <v>16.100000000000001</v>
      </c>
      <c r="S109" s="140">
        <v>0</v>
      </c>
      <c r="T109" s="141">
        <f t="shared" si="3"/>
        <v>0</v>
      </c>
      <c r="AR109" s="142" t="s">
        <v>153</v>
      </c>
      <c r="AT109" s="142" t="s">
        <v>148</v>
      </c>
      <c r="AU109" s="142" t="s">
        <v>82</v>
      </c>
      <c r="AY109" s="17" t="s">
        <v>145</v>
      </c>
      <c r="BE109" s="143">
        <f t="shared" si="4"/>
        <v>0</v>
      </c>
      <c r="BF109" s="143">
        <f t="shared" si="5"/>
        <v>0</v>
      </c>
      <c r="BG109" s="143">
        <f t="shared" si="6"/>
        <v>0</v>
      </c>
      <c r="BH109" s="143">
        <f t="shared" si="7"/>
        <v>0</v>
      </c>
      <c r="BI109" s="143">
        <f t="shared" si="8"/>
        <v>0</v>
      </c>
      <c r="BJ109" s="17" t="s">
        <v>80</v>
      </c>
      <c r="BK109" s="143">
        <f t="shared" si="9"/>
        <v>0</v>
      </c>
      <c r="BL109" s="17" t="s">
        <v>153</v>
      </c>
      <c r="BM109" s="142" t="s">
        <v>199</v>
      </c>
    </row>
    <row r="110" spans="2:65" s="1" customFormat="1" ht="24.2" customHeight="1">
      <c r="B110" s="32"/>
      <c r="C110" s="131" t="s">
        <v>153</v>
      </c>
      <c r="D110" s="131" t="s">
        <v>148</v>
      </c>
      <c r="E110" s="132" t="s">
        <v>1010</v>
      </c>
      <c r="F110" s="133" t="s">
        <v>1011</v>
      </c>
      <c r="G110" s="134" t="s">
        <v>594</v>
      </c>
      <c r="H110" s="135">
        <v>1</v>
      </c>
      <c r="I110" s="136"/>
      <c r="J110" s="137">
        <f t="shared" si="0"/>
        <v>0</v>
      </c>
      <c r="K110" s="133" t="s">
        <v>19</v>
      </c>
      <c r="L110" s="32"/>
      <c r="M110" s="138" t="s">
        <v>19</v>
      </c>
      <c r="N110" s="139" t="s">
        <v>43</v>
      </c>
      <c r="P110" s="140">
        <f t="shared" si="1"/>
        <v>0</v>
      </c>
      <c r="Q110" s="140">
        <v>5.2</v>
      </c>
      <c r="R110" s="140">
        <f t="shared" si="2"/>
        <v>5.2</v>
      </c>
      <c r="S110" s="140">
        <v>0</v>
      </c>
      <c r="T110" s="141">
        <f t="shared" si="3"/>
        <v>0</v>
      </c>
      <c r="AR110" s="142" t="s">
        <v>153</v>
      </c>
      <c r="AT110" s="142" t="s">
        <v>148</v>
      </c>
      <c r="AU110" s="142" t="s">
        <v>82</v>
      </c>
      <c r="AY110" s="17" t="s">
        <v>145</v>
      </c>
      <c r="BE110" s="143">
        <f t="shared" si="4"/>
        <v>0</v>
      </c>
      <c r="BF110" s="143">
        <f t="shared" si="5"/>
        <v>0</v>
      </c>
      <c r="BG110" s="143">
        <f t="shared" si="6"/>
        <v>0</v>
      </c>
      <c r="BH110" s="143">
        <f t="shared" si="7"/>
        <v>0</v>
      </c>
      <c r="BI110" s="143">
        <f t="shared" si="8"/>
        <v>0</v>
      </c>
      <c r="BJ110" s="17" t="s">
        <v>80</v>
      </c>
      <c r="BK110" s="143">
        <f t="shared" si="9"/>
        <v>0</v>
      </c>
      <c r="BL110" s="17" t="s">
        <v>153</v>
      </c>
      <c r="BM110" s="142" t="s">
        <v>212</v>
      </c>
    </row>
    <row r="111" spans="2:65" s="1" customFormat="1" ht="24.2" customHeight="1">
      <c r="B111" s="32"/>
      <c r="C111" s="131" t="s">
        <v>178</v>
      </c>
      <c r="D111" s="131" t="s">
        <v>148</v>
      </c>
      <c r="E111" s="132" t="s">
        <v>1012</v>
      </c>
      <c r="F111" s="133" t="s">
        <v>1013</v>
      </c>
      <c r="G111" s="134" t="s">
        <v>594</v>
      </c>
      <c r="H111" s="135">
        <v>3</v>
      </c>
      <c r="I111" s="136"/>
      <c r="J111" s="137">
        <f t="shared" si="0"/>
        <v>0</v>
      </c>
      <c r="K111" s="133" t="s">
        <v>19</v>
      </c>
      <c r="L111" s="32"/>
      <c r="M111" s="138" t="s">
        <v>19</v>
      </c>
      <c r="N111" s="139" t="s">
        <v>43</v>
      </c>
      <c r="P111" s="140">
        <f t="shared" si="1"/>
        <v>0</v>
      </c>
      <c r="Q111" s="140">
        <v>8.6</v>
      </c>
      <c r="R111" s="140">
        <f t="shared" si="2"/>
        <v>25.799999999999997</v>
      </c>
      <c r="S111" s="140">
        <v>0</v>
      </c>
      <c r="T111" s="141">
        <f t="shared" si="3"/>
        <v>0</v>
      </c>
      <c r="AR111" s="142" t="s">
        <v>153</v>
      </c>
      <c r="AT111" s="142" t="s">
        <v>148</v>
      </c>
      <c r="AU111" s="142" t="s">
        <v>82</v>
      </c>
      <c r="AY111" s="17" t="s">
        <v>145</v>
      </c>
      <c r="BE111" s="143">
        <f t="shared" si="4"/>
        <v>0</v>
      </c>
      <c r="BF111" s="143">
        <f t="shared" si="5"/>
        <v>0</v>
      </c>
      <c r="BG111" s="143">
        <f t="shared" si="6"/>
        <v>0</v>
      </c>
      <c r="BH111" s="143">
        <f t="shared" si="7"/>
        <v>0</v>
      </c>
      <c r="BI111" s="143">
        <f t="shared" si="8"/>
        <v>0</v>
      </c>
      <c r="BJ111" s="17" t="s">
        <v>80</v>
      </c>
      <c r="BK111" s="143">
        <f t="shared" si="9"/>
        <v>0</v>
      </c>
      <c r="BL111" s="17" t="s">
        <v>153</v>
      </c>
      <c r="BM111" s="142" t="s">
        <v>8</v>
      </c>
    </row>
    <row r="112" spans="2:65" s="1" customFormat="1" ht="37.9" customHeight="1">
      <c r="B112" s="32"/>
      <c r="C112" s="131" t="s">
        <v>146</v>
      </c>
      <c r="D112" s="131" t="s">
        <v>148</v>
      </c>
      <c r="E112" s="132" t="s">
        <v>1014</v>
      </c>
      <c r="F112" s="133" t="s">
        <v>1015</v>
      </c>
      <c r="G112" s="134" t="s">
        <v>286</v>
      </c>
      <c r="H112" s="135">
        <v>1</v>
      </c>
      <c r="I112" s="136"/>
      <c r="J112" s="137">
        <f t="shared" si="0"/>
        <v>0</v>
      </c>
      <c r="K112" s="133" t="s">
        <v>19</v>
      </c>
      <c r="L112" s="32"/>
      <c r="M112" s="138" t="s">
        <v>19</v>
      </c>
      <c r="N112" s="139" t="s">
        <v>43</v>
      </c>
      <c r="P112" s="140">
        <f t="shared" si="1"/>
        <v>0</v>
      </c>
      <c r="Q112" s="140">
        <v>950</v>
      </c>
      <c r="R112" s="140">
        <f t="shared" si="2"/>
        <v>950</v>
      </c>
      <c r="S112" s="140">
        <v>0</v>
      </c>
      <c r="T112" s="141">
        <f t="shared" si="3"/>
        <v>0</v>
      </c>
      <c r="AR112" s="142" t="s">
        <v>153</v>
      </c>
      <c r="AT112" s="142" t="s">
        <v>148</v>
      </c>
      <c r="AU112" s="142" t="s">
        <v>82</v>
      </c>
      <c r="AY112" s="17" t="s">
        <v>145</v>
      </c>
      <c r="BE112" s="143">
        <f t="shared" si="4"/>
        <v>0</v>
      </c>
      <c r="BF112" s="143">
        <f t="shared" si="5"/>
        <v>0</v>
      </c>
      <c r="BG112" s="143">
        <f t="shared" si="6"/>
        <v>0</v>
      </c>
      <c r="BH112" s="143">
        <f t="shared" si="7"/>
        <v>0</v>
      </c>
      <c r="BI112" s="143">
        <f t="shared" si="8"/>
        <v>0</v>
      </c>
      <c r="BJ112" s="17" t="s">
        <v>80</v>
      </c>
      <c r="BK112" s="143">
        <f t="shared" si="9"/>
        <v>0</v>
      </c>
      <c r="BL112" s="17" t="s">
        <v>153</v>
      </c>
      <c r="BM112" s="142" t="s">
        <v>240</v>
      </c>
    </row>
    <row r="113" spans="2:65" s="1" customFormat="1" ht="37.9" customHeight="1">
      <c r="B113" s="32"/>
      <c r="C113" s="131" t="s">
        <v>194</v>
      </c>
      <c r="D113" s="131" t="s">
        <v>148</v>
      </c>
      <c r="E113" s="132" t="s">
        <v>1016</v>
      </c>
      <c r="F113" s="133" t="s">
        <v>1017</v>
      </c>
      <c r="G113" s="134" t="s">
        <v>1018</v>
      </c>
      <c r="H113" s="135">
        <v>2.5</v>
      </c>
      <c r="I113" s="136"/>
      <c r="J113" s="137">
        <f t="shared" si="0"/>
        <v>0</v>
      </c>
      <c r="K113" s="133" t="s">
        <v>19</v>
      </c>
      <c r="L113" s="32"/>
      <c r="M113" s="138" t="s">
        <v>19</v>
      </c>
      <c r="N113" s="139" t="s">
        <v>43</v>
      </c>
      <c r="P113" s="140">
        <f t="shared" si="1"/>
        <v>0</v>
      </c>
      <c r="Q113" s="140">
        <v>5.3</v>
      </c>
      <c r="R113" s="140">
        <f t="shared" si="2"/>
        <v>13.25</v>
      </c>
      <c r="S113" s="140">
        <v>0</v>
      </c>
      <c r="T113" s="141">
        <f t="shared" si="3"/>
        <v>0</v>
      </c>
      <c r="AR113" s="142" t="s">
        <v>153</v>
      </c>
      <c r="AT113" s="142" t="s">
        <v>148</v>
      </c>
      <c r="AU113" s="142" t="s">
        <v>82</v>
      </c>
      <c r="AY113" s="17" t="s">
        <v>145</v>
      </c>
      <c r="BE113" s="143">
        <f t="shared" si="4"/>
        <v>0</v>
      </c>
      <c r="BF113" s="143">
        <f t="shared" si="5"/>
        <v>0</v>
      </c>
      <c r="BG113" s="143">
        <f t="shared" si="6"/>
        <v>0</v>
      </c>
      <c r="BH113" s="143">
        <f t="shared" si="7"/>
        <v>0</v>
      </c>
      <c r="BI113" s="143">
        <f t="shared" si="8"/>
        <v>0</v>
      </c>
      <c r="BJ113" s="17" t="s">
        <v>80</v>
      </c>
      <c r="BK113" s="143">
        <f t="shared" si="9"/>
        <v>0</v>
      </c>
      <c r="BL113" s="17" t="s">
        <v>153</v>
      </c>
      <c r="BM113" s="142" t="s">
        <v>252</v>
      </c>
    </row>
    <row r="114" spans="2:65" s="11" customFormat="1" ht="22.9" customHeight="1">
      <c r="B114" s="119"/>
      <c r="D114" s="120" t="s">
        <v>71</v>
      </c>
      <c r="E114" s="129" t="s">
        <v>1019</v>
      </c>
      <c r="F114" s="129" t="s">
        <v>1020</v>
      </c>
      <c r="I114" s="122"/>
      <c r="J114" s="130">
        <f>BK114</f>
        <v>0</v>
      </c>
      <c r="L114" s="119"/>
      <c r="M114" s="124"/>
      <c r="P114" s="125">
        <f>SUM(P115:P119)</f>
        <v>0</v>
      </c>
      <c r="R114" s="125">
        <f>SUM(R115:R119)</f>
        <v>72.3</v>
      </c>
      <c r="T114" s="126">
        <f>SUM(T115:T119)</f>
        <v>0</v>
      </c>
      <c r="AR114" s="120" t="s">
        <v>80</v>
      </c>
      <c r="AT114" s="127" t="s">
        <v>71</v>
      </c>
      <c r="AU114" s="127" t="s">
        <v>80</v>
      </c>
      <c r="AY114" s="120" t="s">
        <v>145</v>
      </c>
      <c r="BK114" s="128">
        <f>SUM(BK115:BK119)</f>
        <v>0</v>
      </c>
    </row>
    <row r="115" spans="2:65" s="1" customFormat="1" ht="16.5" customHeight="1">
      <c r="B115" s="32"/>
      <c r="C115" s="131" t="s">
        <v>199</v>
      </c>
      <c r="D115" s="131" t="s">
        <v>148</v>
      </c>
      <c r="E115" s="132" t="s">
        <v>1021</v>
      </c>
      <c r="F115" s="133" t="s">
        <v>1022</v>
      </c>
      <c r="G115" s="134" t="s">
        <v>1023</v>
      </c>
      <c r="H115" s="135">
        <v>4</v>
      </c>
      <c r="I115" s="136"/>
      <c r="J115" s="137">
        <f>ROUND(I115*H115,2)</f>
        <v>0</v>
      </c>
      <c r="K115" s="133" t="s">
        <v>19</v>
      </c>
      <c r="L115" s="32"/>
      <c r="M115" s="138" t="s">
        <v>19</v>
      </c>
      <c r="N115" s="139" t="s">
        <v>43</v>
      </c>
      <c r="P115" s="140">
        <f>O115*H115</f>
        <v>0</v>
      </c>
      <c r="Q115" s="140">
        <v>2.9</v>
      </c>
      <c r="R115" s="140">
        <f>Q115*H115</f>
        <v>11.6</v>
      </c>
      <c r="S115" s="140">
        <v>0</v>
      </c>
      <c r="T115" s="141">
        <f>S115*H115</f>
        <v>0</v>
      </c>
      <c r="AR115" s="142" t="s">
        <v>153</v>
      </c>
      <c r="AT115" s="142" t="s">
        <v>148</v>
      </c>
      <c r="AU115" s="142" t="s">
        <v>82</v>
      </c>
      <c r="AY115" s="17" t="s">
        <v>145</v>
      </c>
      <c r="BE115" s="143">
        <f>IF(N115="základní",J115,0)</f>
        <v>0</v>
      </c>
      <c r="BF115" s="143">
        <f>IF(N115="snížená",J115,0)</f>
        <v>0</v>
      </c>
      <c r="BG115" s="143">
        <f>IF(N115="zákl. přenesená",J115,0)</f>
        <v>0</v>
      </c>
      <c r="BH115" s="143">
        <f>IF(N115="sníž. přenesená",J115,0)</f>
        <v>0</v>
      </c>
      <c r="BI115" s="143">
        <f>IF(N115="nulová",J115,0)</f>
        <v>0</v>
      </c>
      <c r="BJ115" s="17" t="s">
        <v>80</v>
      </c>
      <c r="BK115" s="143">
        <f>ROUND(I115*H115,2)</f>
        <v>0</v>
      </c>
      <c r="BL115" s="17" t="s">
        <v>153</v>
      </c>
      <c r="BM115" s="142" t="s">
        <v>263</v>
      </c>
    </row>
    <row r="116" spans="2:65" s="1" customFormat="1" ht="16.5" customHeight="1">
      <c r="B116" s="32"/>
      <c r="C116" s="131" t="s">
        <v>204</v>
      </c>
      <c r="D116" s="131" t="s">
        <v>148</v>
      </c>
      <c r="E116" s="132" t="s">
        <v>1024</v>
      </c>
      <c r="F116" s="133" t="s">
        <v>1025</v>
      </c>
      <c r="G116" s="134" t="s">
        <v>1023</v>
      </c>
      <c r="H116" s="135">
        <v>1</v>
      </c>
      <c r="I116" s="136"/>
      <c r="J116" s="137">
        <f>ROUND(I116*H116,2)</f>
        <v>0</v>
      </c>
      <c r="K116" s="133" t="s">
        <v>19</v>
      </c>
      <c r="L116" s="32"/>
      <c r="M116" s="138" t="s">
        <v>19</v>
      </c>
      <c r="N116" s="139" t="s">
        <v>43</v>
      </c>
      <c r="P116" s="140">
        <f>O116*H116</f>
        <v>0</v>
      </c>
      <c r="Q116" s="140">
        <v>3.7</v>
      </c>
      <c r="R116" s="140">
        <f>Q116*H116</f>
        <v>3.7</v>
      </c>
      <c r="S116" s="140">
        <v>0</v>
      </c>
      <c r="T116" s="141">
        <f>S116*H116</f>
        <v>0</v>
      </c>
      <c r="AR116" s="142" t="s">
        <v>153</v>
      </c>
      <c r="AT116" s="142" t="s">
        <v>148</v>
      </c>
      <c r="AU116" s="142" t="s">
        <v>82</v>
      </c>
      <c r="AY116" s="17" t="s">
        <v>145</v>
      </c>
      <c r="BE116" s="143">
        <f>IF(N116="základní",J116,0)</f>
        <v>0</v>
      </c>
      <c r="BF116" s="143">
        <f>IF(N116="snížená",J116,0)</f>
        <v>0</v>
      </c>
      <c r="BG116" s="143">
        <f>IF(N116="zákl. přenesená",J116,0)</f>
        <v>0</v>
      </c>
      <c r="BH116" s="143">
        <f>IF(N116="sníž. přenesená",J116,0)</f>
        <v>0</v>
      </c>
      <c r="BI116" s="143">
        <f>IF(N116="nulová",J116,0)</f>
        <v>0</v>
      </c>
      <c r="BJ116" s="17" t="s">
        <v>80</v>
      </c>
      <c r="BK116" s="143">
        <f>ROUND(I116*H116,2)</f>
        <v>0</v>
      </c>
      <c r="BL116" s="17" t="s">
        <v>153</v>
      </c>
      <c r="BM116" s="142" t="s">
        <v>165</v>
      </c>
    </row>
    <row r="117" spans="2:65" s="1" customFormat="1" ht="16.5" customHeight="1">
      <c r="B117" s="32"/>
      <c r="C117" s="131" t="s">
        <v>212</v>
      </c>
      <c r="D117" s="131" t="s">
        <v>148</v>
      </c>
      <c r="E117" s="132" t="s">
        <v>1026</v>
      </c>
      <c r="F117" s="133" t="s">
        <v>1027</v>
      </c>
      <c r="G117" s="134" t="s">
        <v>1023</v>
      </c>
      <c r="H117" s="135">
        <v>1</v>
      </c>
      <c r="I117" s="136"/>
      <c r="J117" s="137">
        <f>ROUND(I117*H117,2)</f>
        <v>0</v>
      </c>
      <c r="K117" s="133" t="s">
        <v>19</v>
      </c>
      <c r="L117" s="32"/>
      <c r="M117" s="138" t="s">
        <v>19</v>
      </c>
      <c r="N117" s="139" t="s">
        <v>43</v>
      </c>
      <c r="P117" s="140">
        <f>O117*H117</f>
        <v>0</v>
      </c>
      <c r="Q117" s="140">
        <v>4.5999999999999996</v>
      </c>
      <c r="R117" s="140">
        <f>Q117*H117</f>
        <v>4.5999999999999996</v>
      </c>
      <c r="S117" s="140">
        <v>0</v>
      </c>
      <c r="T117" s="141">
        <f>S117*H117</f>
        <v>0</v>
      </c>
      <c r="AR117" s="142" t="s">
        <v>153</v>
      </c>
      <c r="AT117" s="142" t="s">
        <v>148</v>
      </c>
      <c r="AU117" s="142" t="s">
        <v>82</v>
      </c>
      <c r="AY117" s="17" t="s">
        <v>145</v>
      </c>
      <c r="BE117" s="143">
        <f>IF(N117="základní",J117,0)</f>
        <v>0</v>
      </c>
      <c r="BF117" s="143">
        <f>IF(N117="snížená",J117,0)</f>
        <v>0</v>
      </c>
      <c r="BG117" s="143">
        <f>IF(N117="zákl. přenesená",J117,0)</f>
        <v>0</v>
      </c>
      <c r="BH117" s="143">
        <f>IF(N117="sníž. přenesená",J117,0)</f>
        <v>0</v>
      </c>
      <c r="BI117" s="143">
        <f>IF(N117="nulová",J117,0)</f>
        <v>0</v>
      </c>
      <c r="BJ117" s="17" t="s">
        <v>80</v>
      </c>
      <c r="BK117" s="143">
        <f>ROUND(I117*H117,2)</f>
        <v>0</v>
      </c>
      <c r="BL117" s="17" t="s">
        <v>153</v>
      </c>
      <c r="BM117" s="142" t="s">
        <v>283</v>
      </c>
    </row>
    <row r="118" spans="2:65" s="1" customFormat="1" ht="16.5" customHeight="1">
      <c r="B118" s="32"/>
      <c r="C118" s="131" t="s">
        <v>221</v>
      </c>
      <c r="D118" s="131" t="s">
        <v>148</v>
      </c>
      <c r="E118" s="132" t="s">
        <v>1028</v>
      </c>
      <c r="F118" s="133" t="s">
        <v>1029</v>
      </c>
      <c r="G118" s="134" t="s">
        <v>1023</v>
      </c>
      <c r="H118" s="135">
        <v>2</v>
      </c>
      <c r="I118" s="136"/>
      <c r="J118" s="137">
        <f>ROUND(I118*H118,2)</f>
        <v>0</v>
      </c>
      <c r="K118" s="133" t="s">
        <v>19</v>
      </c>
      <c r="L118" s="32"/>
      <c r="M118" s="138" t="s">
        <v>19</v>
      </c>
      <c r="N118" s="139" t="s">
        <v>43</v>
      </c>
      <c r="P118" s="140">
        <f>O118*H118</f>
        <v>0</v>
      </c>
      <c r="Q118" s="140">
        <v>5.2</v>
      </c>
      <c r="R118" s="140">
        <f>Q118*H118</f>
        <v>10.4</v>
      </c>
      <c r="S118" s="140">
        <v>0</v>
      </c>
      <c r="T118" s="141">
        <f>S118*H118</f>
        <v>0</v>
      </c>
      <c r="AR118" s="142" t="s">
        <v>153</v>
      </c>
      <c r="AT118" s="142" t="s">
        <v>148</v>
      </c>
      <c r="AU118" s="142" t="s">
        <v>82</v>
      </c>
      <c r="AY118" s="17" t="s">
        <v>145</v>
      </c>
      <c r="BE118" s="143">
        <f>IF(N118="základní",J118,0)</f>
        <v>0</v>
      </c>
      <c r="BF118" s="143">
        <f>IF(N118="snížená",J118,0)</f>
        <v>0</v>
      </c>
      <c r="BG118" s="143">
        <f>IF(N118="zákl. přenesená",J118,0)</f>
        <v>0</v>
      </c>
      <c r="BH118" s="143">
        <f>IF(N118="sníž. přenesená",J118,0)</f>
        <v>0</v>
      </c>
      <c r="BI118" s="143">
        <f>IF(N118="nulová",J118,0)</f>
        <v>0</v>
      </c>
      <c r="BJ118" s="17" t="s">
        <v>80</v>
      </c>
      <c r="BK118" s="143">
        <f>ROUND(I118*H118,2)</f>
        <v>0</v>
      </c>
      <c r="BL118" s="17" t="s">
        <v>153</v>
      </c>
      <c r="BM118" s="142" t="s">
        <v>296</v>
      </c>
    </row>
    <row r="119" spans="2:65" s="1" customFormat="1" ht="16.5" customHeight="1">
      <c r="B119" s="32"/>
      <c r="C119" s="131" t="s">
        <v>8</v>
      </c>
      <c r="D119" s="131" t="s">
        <v>148</v>
      </c>
      <c r="E119" s="132" t="s">
        <v>1030</v>
      </c>
      <c r="F119" s="133" t="s">
        <v>1031</v>
      </c>
      <c r="G119" s="134" t="s">
        <v>1023</v>
      </c>
      <c r="H119" s="135">
        <v>6</v>
      </c>
      <c r="I119" s="136"/>
      <c r="J119" s="137">
        <f>ROUND(I119*H119,2)</f>
        <v>0</v>
      </c>
      <c r="K119" s="133" t="s">
        <v>19</v>
      </c>
      <c r="L119" s="32"/>
      <c r="M119" s="138" t="s">
        <v>19</v>
      </c>
      <c r="N119" s="139" t="s">
        <v>43</v>
      </c>
      <c r="P119" s="140">
        <f>O119*H119</f>
        <v>0</v>
      </c>
      <c r="Q119" s="140">
        <v>7</v>
      </c>
      <c r="R119" s="140">
        <f>Q119*H119</f>
        <v>42</v>
      </c>
      <c r="S119" s="140">
        <v>0</v>
      </c>
      <c r="T119" s="141">
        <f>S119*H119</f>
        <v>0</v>
      </c>
      <c r="AR119" s="142" t="s">
        <v>153</v>
      </c>
      <c r="AT119" s="142" t="s">
        <v>148</v>
      </c>
      <c r="AU119" s="142" t="s">
        <v>82</v>
      </c>
      <c r="AY119" s="17" t="s">
        <v>145</v>
      </c>
      <c r="BE119" s="143">
        <f>IF(N119="základní",J119,0)</f>
        <v>0</v>
      </c>
      <c r="BF119" s="143">
        <f>IF(N119="snížená",J119,0)</f>
        <v>0</v>
      </c>
      <c r="BG119" s="143">
        <f>IF(N119="zákl. přenesená",J119,0)</f>
        <v>0</v>
      </c>
      <c r="BH119" s="143">
        <f>IF(N119="sníž. přenesená",J119,0)</f>
        <v>0</v>
      </c>
      <c r="BI119" s="143">
        <f>IF(N119="nulová",J119,0)</f>
        <v>0</v>
      </c>
      <c r="BJ119" s="17" t="s">
        <v>80</v>
      </c>
      <c r="BK119" s="143">
        <f>ROUND(I119*H119,2)</f>
        <v>0</v>
      </c>
      <c r="BL119" s="17" t="s">
        <v>153</v>
      </c>
      <c r="BM119" s="142" t="s">
        <v>308</v>
      </c>
    </row>
    <row r="120" spans="2:65" s="11" customFormat="1" ht="22.9" customHeight="1">
      <c r="B120" s="119"/>
      <c r="D120" s="120" t="s">
        <v>71</v>
      </c>
      <c r="E120" s="129" t="s">
        <v>1032</v>
      </c>
      <c r="F120" s="129" t="s">
        <v>1033</v>
      </c>
      <c r="I120" s="122"/>
      <c r="J120" s="130">
        <f>BK120</f>
        <v>0</v>
      </c>
      <c r="L120" s="119"/>
      <c r="M120" s="124"/>
      <c r="P120" s="125">
        <f>SUM(P121:P125)</f>
        <v>0</v>
      </c>
      <c r="R120" s="125">
        <f>SUM(R121:R125)</f>
        <v>115.809</v>
      </c>
      <c r="T120" s="126">
        <f>SUM(T121:T125)</f>
        <v>0</v>
      </c>
      <c r="AR120" s="120" t="s">
        <v>80</v>
      </c>
      <c r="AT120" s="127" t="s">
        <v>71</v>
      </c>
      <c r="AU120" s="127" t="s">
        <v>80</v>
      </c>
      <c r="AY120" s="120" t="s">
        <v>145</v>
      </c>
      <c r="BK120" s="128">
        <f>SUM(BK121:BK125)</f>
        <v>0</v>
      </c>
    </row>
    <row r="121" spans="2:65" s="1" customFormat="1" ht="16.5" customHeight="1">
      <c r="B121" s="32"/>
      <c r="C121" s="131" t="s">
        <v>234</v>
      </c>
      <c r="D121" s="131" t="s">
        <v>148</v>
      </c>
      <c r="E121" s="132" t="s">
        <v>1034</v>
      </c>
      <c r="F121" s="133" t="s">
        <v>1035</v>
      </c>
      <c r="G121" s="134" t="s">
        <v>1018</v>
      </c>
      <c r="H121" s="135">
        <v>2.35</v>
      </c>
      <c r="I121" s="136"/>
      <c r="J121" s="137">
        <f>ROUND(I121*H121,2)</f>
        <v>0</v>
      </c>
      <c r="K121" s="133" t="s">
        <v>19</v>
      </c>
      <c r="L121" s="32"/>
      <c r="M121" s="138" t="s">
        <v>19</v>
      </c>
      <c r="N121" s="139" t="s">
        <v>43</v>
      </c>
      <c r="P121" s="140">
        <f>O121*H121</f>
        <v>0</v>
      </c>
      <c r="Q121" s="140">
        <v>2.9</v>
      </c>
      <c r="R121" s="140">
        <f>Q121*H121</f>
        <v>6.8150000000000004</v>
      </c>
      <c r="S121" s="140">
        <v>0</v>
      </c>
      <c r="T121" s="141">
        <f>S121*H121</f>
        <v>0</v>
      </c>
      <c r="AR121" s="142" t="s">
        <v>153</v>
      </c>
      <c r="AT121" s="142" t="s">
        <v>148</v>
      </c>
      <c r="AU121" s="142" t="s">
        <v>82</v>
      </c>
      <c r="AY121" s="17" t="s">
        <v>145</v>
      </c>
      <c r="BE121" s="143">
        <f>IF(N121="základní",J121,0)</f>
        <v>0</v>
      </c>
      <c r="BF121" s="143">
        <f>IF(N121="snížená",J121,0)</f>
        <v>0</v>
      </c>
      <c r="BG121" s="143">
        <f>IF(N121="zákl. přenesená",J121,0)</f>
        <v>0</v>
      </c>
      <c r="BH121" s="143">
        <f>IF(N121="sníž. přenesená",J121,0)</f>
        <v>0</v>
      </c>
      <c r="BI121" s="143">
        <f>IF(N121="nulová",J121,0)</f>
        <v>0</v>
      </c>
      <c r="BJ121" s="17" t="s">
        <v>80</v>
      </c>
      <c r="BK121" s="143">
        <f>ROUND(I121*H121,2)</f>
        <v>0</v>
      </c>
      <c r="BL121" s="17" t="s">
        <v>153</v>
      </c>
      <c r="BM121" s="142" t="s">
        <v>319</v>
      </c>
    </row>
    <row r="122" spans="2:65" s="1" customFormat="1" ht="16.5" customHeight="1">
      <c r="B122" s="32"/>
      <c r="C122" s="131" t="s">
        <v>240</v>
      </c>
      <c r="D122" s="131" t="s">
        <v>148</v>
      </c>
      <c r="E122" s="132" t="s">
        <v>1036</v>
      </c>
      <c r="F122" s="133" t="s">
        <v>1037</v>
      </c>
      <c r="G122" s="134" t="s">
        <v>1018</v>
      </c>
      <c r="H122" s="135">
        <v>1.26</v>
      </c>
      <c r="I122" s="136"/>
      <c r="J122" s="137">
        <f>ROUND(I122*H122,2)</f>
        <v>0</v>
      </c>
      <c r="K122" s="133" t="s">
        <v>19</v>
      </c>
      <c r="L122" s="32"/>
      <c r="M122" s="138" t="s">
        <v>19</v>
      </c>
      <c r="N122" s="139" t="s">
        <v>43</v>
      </c>
      <c r="P122" s="140">
        <f>O122*H122</f>
        <v>0</v>
      </c>
      <c r="Q122" s="140">
        <v>3.7</v>
      </c>
      <c r="R122" s="140">
        <f>Q122*H122</f>
        <v>4.6619999999999999</v>
      </c>
      <c r="S122" s="140">
        <v>0</v>
      </c>
      <c r="T122" s="141">
        <f>S122*H122</f>
        <v>0</v>
      </c>
      <c r="AR122" s="142" t="s">
        <v>153</v>
      </c>
      <c r="AT122" s="142" t="s">
        <v>148</v>
      </c>
      <c r="AU122" s="142" t="s">
        <v>82</v>
      </c>
      <c r="AY122" s="17" t="s">
        <v>145</v>
      </c>
      <c r="BE122" s="143">
        <f>IF(N122="základní",J122,0)</f>
        <v>0</v>
      </c>
      <c r="BF122" s="143">
        <f>IF(N122="snížená",J122,0)</f>
        <v>0</v>
      </c>
      <c r="BG122" s="143">
        <f>IF(N122="zákl. přenesená",J122,0)</f>
        <v>0</v>
      </c>
      <c r="BH122" s="143">
        <f>IF(N122="sníž. přenesená",J122,0)</f>
        <v>0</v>
      </c>
      <c r="BI122" s="143">
        <f>IF(N122="nulová",J122,0)</f>
        <v>0</v>
      </c>
      <c r="BJ122" s="17" t="s">
        <v>80</v>
      </c>
      <c r="BK122" s="143">
        <f>ROUND(I122*H122,2)</f>
        <v>0</v>
      </c>
      <c r="BL122" s="17" t="s">
        <v>153</v>
      </c>
      <c r="BM122" s="142" t="s">
        <v>331</v>
      </c>
    </row>
    <row r="123" spans="2:65" s="1" customFormat="1" ht="16.5" customHeight="1">
      <c r="B123" s="32"/>
      <c r="C123" s="131" t="s">
        <v>220</v>
      </c>
      <c r="D123" s="131" t="s">
        <v>148</v>
      </c>
      <c r="E123" s="132" t="s">
        <v>1038</v>
      </c>
      <c r="F123" s="133" t="s">
        <v>1039</v>
      </c>
      <c r="G123" s="134" t="s">
        <v>1018</v>
      </c>
      <c r="H123" s="135">
        <v>2.16</v>
      </c>
      <c r="I123" s="136"/>
      <c r="J123" s="137">
        <f>ROUND(I123*H123,2)</f>
        <v>0</v>
      </c>
      <c r="K123" s="133" t="s">
        <v>19</v>
      </c>
      <c r="L123" s="32"/>
      <c r="M123" s="138" t="s">
        <v>19</v>
      </c>
      <c r="N123" s="139" t="s">
        <v>43</v>
      </c>
      <c r="P123" s="140">
        <f>O123*H123</f>
        <v>0</v>
      </c>
      <c r="Q123" s="140">
        <v>4.5999999999999996</v>
      </c>
      <c r="R123" s="140">
        <f>Q123*H123</f>
        <v>9.9359999999999999</v>
      </c>
      <c r="S123" s="140">
        <v>0</v>
      </c>
      <c r="T123" s="141">
        <f>S123*H123</f>
        <v>0</v>
      </c>
      <c r="AR123" s="142" t="s">
        <v>153</v>
      </c>
      <c r="AT123" s="142" t="s">
        <v>148</v>
      </c>
      <c r="AU123" s="142" t="s">
        <v>82</v>
      </c>
      <c r="AY123" s="17" t="s">
        <v>145</v>
      </c>
      <c r="BE123" s="143">
        <f>IF(N123="základní",J123,0)</f>
        <v>0</v>
      </c>
      <c r="BF123" s="143">
        <f>IF(N123="snížená",J123,0)</f>
        <v>0</v>
      </c>
      <c r="BG123" s="143">
        <f>IF(N123="zákl. přenesená",J123,0)</f>
        <v>0</v>
      </c>
      <c r="BH123" s="143">
        <f>IF(N123="sníž. přenesená",J123,0)</f>
        <v>0</v>
      </c>
      <c r="BI123" s="143">
        <f>IF(N123="nulová",J123,0)</f>
        <v>0</v>
      </c>
      <c r="BJ123" s="17" t="s">
        <v>80</v>
      </c>
      <c r="BK123" s="143">
        <f>ROUND(I123*H123,2)</f>
        <v>0</v>
      </c>
      <c r="BL123" s="17" t="s">
        <v>153</v>
      </c>
      <c r="BM123" s="142" t="s">
        <v>343</v>
      </c>
    </row>
    <row r="124" spans="2:65" s="1" customFormat="1" ht="16.5" customHeight="1">
      <c r="B124" s="32"/>
      <c r="C124" s="131" t="s">
        <v>252</v>
      </c>
      <c r="D124" s="131" t="s">
        <v>148</v>
      </c>
      <c r="E124" s="132" t="s">
        <v>1040</v>
      </c>
      <c r="F124" s="133" t="s">
        <v>1041</v>
      </c>
      <c r="G124" s="134" t="s">
        <v>1018</v>
      </c>
      <c r="H124" s="135">
        <v>2.08</v>
      </c>
      <c r="I124" s="136"/>
      <c r="J124" s="137">
        <f>ROUND(I124*H124,2)</f>
        <v>0</v>
      </c>
      <c r="K124" s="133" t="s">
        <v>19</v>
      </c>
      <c r="L124" s="32"/>
      <c r="M124" s="138" t="s">
        <v>19</v>
      </c>
      <c r="N124" s="139" t="s">
        <v>43</v>
      </c>
      <c r="P124" s="140">
        <f>O124*H124</f>
        <v>0</v>
      </c>
      <c r="Q124" s="140">
        <v>5.2</v>
      </c>
      <c r="R124" s="140">
        <f>Q124*H124</f>
        <v>10.816000000000001</v>
      </c>
      <c r="S124" s="140">
        <v>0</v>
      </c>
      <c r="T124" s="141">
        <f>S124*H124</f>
        <v>0</v>
      </c>
      <c r="AR124" s="142" t="s">
        <v>153</v>
      </c>
      <c r="AT124" s="142" t="s">
        <v>148</v>
      </c>
      <c r="AU124" s="142" t="s">
        <v>82</v>
      </c>
      <c r="AY124" s="17" t="s">
        <v>145</v>
      </c>
      <c r="BE124" s="143">
        <f>IF(N124="základní",J124,0)</f>
        <v>0</v>
      </c>
      <c r="BF124" s="143">
        <f>IF(N124="snížená",J124,0)</f>
        <v>0</v>
      </c>
      <c r="BG124" s="143">
        <f>IF(N124="zákl. přenesená",J124,0)</f>
        <v>0</v>
      </c>
      <c r="BH124" s="143">
        <f>IF(N124="sníž. přenesená",J124,0)</f>
        <v>0</v>
      </c>
      <c r="BI124" s="143">
        <f>IF(N124="nulová",J124,0)</f>
        <v>0</v>
      </c>
      <c r="BJ124" s="17" t="s">
        <v>80</v>
      </c>
      <c r="BK124" s="143">
        <f>ROUND(I124*H124,2)</f>
        <v>0</v>
      </c>
      <c r="BL124" s="17" t="s">
        <v>153</v>
      </c>
      <c r="BM124" s="142" t="s">
        <v>359</v>
      </c>
    </row>
    <row r="125" spans="2:65" s="1" customFormat="1" ht="16.5" customHeight="1">
      <c r="B125" s="32"/>
      <c r="C125" s="131" t="s">
        <v>258</v>
      </c>
      <c r="D125" s="131" t="s">
        <v>148</v>
      </c>
      <c r="E125" s="132" t="s">
        <v>1042</v>
      </c>
      <c r="F125" s="133" t="s">
        <v>1043</v>
      </c>
      <c r="G125" s="134" t="s">
        <v>1018</v>
      </c>
      <c r="H125" s="135">
        <v>11.94</v>
      </c>
      <c r="I125" s="136"/>
      <c r="J125" s="137">
        <f>ROUND(I125*H125,2)</f>
        <v>0</v>
      </c>
      <c r="K125" s="133" t="s">
        <v>19</v>
      </c>
      <c r="L125" s="32"/>
      <c r="M125" s="138" t="s">
        <v>19</v>
      </c>
      <c r="N125" s="139" t="s">
        <v>43</v>
      </c>
      <c r="P125" s="140">
        <f>O125*H125</f>
        <v>0</v>
      </c>
      <c r="Q125" s="140">
        <v>7</v>
      </c>
      <c r="R125" s="140">
        <f>Q125*H125</f>
        <v>83.58</v>
      </c>
      <c r="S125" s="140">
        <v>0</v>
      </c>
      <c r="T125" s="141">
        <f>S125*H125</f>
        <v>0</v>
      </c>
      <c r="AR125" s="142" t="s">
        <v>153</v>
      </c>
      <c r="AT125" s="142" t="s">
        <v>148</v>
      </c>
      <c r="AU125" s="142" t="s">
        <v>82</v>
      </c>
      <c r="AY125" s="17" t="s">
        <v>145</v>
      </c>
      <c r="BE125" s="143">
        <f>IF(N125="základní",J125,0)</f>
        <v>0</v>
      </c>
      <c r="BF125" s="143">
        <f>IF(N125="snížená",J125,0)</f>
        <v>0</v>
      </c>
      <c r="BG125" s="143">
        <f>IF(N125="zákl. přenesená",J125,0)</f>
        <v>0</v>
      </c>
      <c r="BH125" s="143">
        <f>IF(N125="sníž. přenesená",J125,0)</f>
        <v>0</v>
      </c>
      <c r="BI125" s="143">
        <f>IF(N125="nulová",J125,0)</f>
        <v>0</v>
      </c>
      <c r="BJ125" s="17" t="s">
        <v>80</v>
      </c>
      <c r="BK125" s="143">
        <f>ROUND(I125*H125,2)</f>
        <v>0</v>
      </c>
      <c r="BL125" s="17" t="s">
        <v>153</v>
      </c>
      <c r="BM125" s="142" t="s">
        <v>368</v>
      </c>
    </row>
    <row r="126" spans="2:65" s="11" customFormat="1" ht="22.9" customHeight="1">
      <c r="B126" s="119"/>
      <c r="D126" s="120" t="s">
        <v>71</v>
      </c>
      <c r="E126" s="129" t="s">
        <v>1044</v>
      </c>
      <c r="F126" s="129" t="s">
        <v>1045</v>
      </c>
      <c r="I126" s="122"/>
      <c r="J126" s="130">
        <f>BK126</f>
        <v>0</v>
      </c>
      <c r="L126" s="119"/>
      <c r="M126" s="124"/>
      <c r="P126" s="125">
        <f>P127</f>
        <v>0</v>
      </c>
      <c r="R126" s="125">
        <f>R127</f>
        <v>57.285000000000004</v>
      </c>
      <c r="T126" s="126">
        <f>T127</f>
        <v>0</v>
      </c>
      <c r="AR126" s="120" t="s">
        <v>80</v>
      </c>
      <c r="AT126" s="127" t="s">
        <v>71</v>
      </c>
      <c r="AU126" s="127" t="s">
        <v>80</v>
      </c>
      <c r="AY126" s="120" t="s">
        <v>145</v>
      </c>
      <c r="BK126" s="128">
        <f>BK127</f>
        <v>0</v>
      </c>
    </row>
    <row r="127" spans="2:65" s="1" customFormat="1" ht="16.5" customHeight="1">
      <c r="B127" s="32"/>
      <c r="C127" s="131" t="s">
        <v>263</v>
      </c>
      <c r="D127" s="131" t="s">
        <v>148</v>
      </c>
      <c r="E127" s="132" t="s">
        <v>1046</v>
      </c>
      <c r="F127" s="133" t="s">
        <v>1047</v>
      </c>
      <c r="G127" s="134" t="s">
        <v>1018</v>
      </c>
      <c r="H127" s="135">
        <v>8.5500000000000007</v>
      </c>
      <c r="I127" s="136"/>
      <c r="J127" s="137">
        <f>ROUND(I127*H127,2)</f>
        <v>0</v>
      </c>
      <c r="K127" s="133" t="s">
        <v>19</v>
      </c>
      <c r="L127" s="32"/>
      <c r="M127" s="138" t="s">
        <v>19</v>
      </c>
      <c r="N127" s="139" t="s">
        <v>43</v>
      </c>
      <c r="P127" s="140">
        <f>O127*H127</f>
        <v>0</v>
      </c>
      <c r="Q127" s="140">
        <v>6.7</v>
      </c>
      <c r="R127" s="140">
        <f>Q127*H127</f>
        <v>57.285000000000004</v>
      </c>
      <c r="S127" s="140">
        <v>0</v>
      </c>
      <c r="T127" s="141">
        <f>S127*H127</f>
        <v>0</v>
      </c>
      <c r="AR127" s="142" t="s">
        <v>153</v>
      </c>
      <c r="AT127" s="142" t="s">
        <v>148</v>
      </c>
      <c r="AU127" s="142" t="s">
        <v>82</v>
      </c>
      <c r="AY127" s="17" t="s">
        <v>145</v>
      </c>
      <c r="BE127" s="143">
        <f>IF(N127="základní",J127,0)</f>
        <v>0</v>
      </c>
      <c r="BF127" s="143">
        <f>IF(N127="snížená",J127,0)</f>
        <v>0</v>
      </c>
      <c r="BG127" s="143">
        <f>IF(N127="zákl. přenesená",J127,0)</f>
        <v>0</v>
      </c>
      <c r="BH127" s="143">
        <f>IF(N127="sníž. přenesená",J127,0)</f>
        <v>0</v>
      </c>
      <c r="BI127" s="143">
        <f>IF(N127="nulová",J127,0)</f>
        <v>0</v>
      </c>
      <c r="BJ127" s="17" t="s">
        <v>80</v>
      </c>
      <c r="BK127" s="143">
        <f>ROUND(I127*H127,2)</f>
        <v>0</v>
      </c>
      <c r="BL127" s="17" t="s">
        <v>153</v>
      </c>
      <c r="BM127" s="142" t="s">
        <v>380</v>
      </c>
    </row>
    <row r="128" spans="2:65" s="11" customFormat="1" ht="22.9" customHeight="1">
      <c r="B128" s="119"/>
      <c r="D128" s="120" t="s">
        <v>71</v>
      </c>
      <c r="E128" s="129" t="s">
        <v>1048</v>
      </c>
      <c r="F128" s="129" t="s">
        <v>1049</v>
      </c>
      <c r="I128" s="122"/>
      <c r="J128" s="130">
        <f>BK128</f>
        <v>0</v>
      </c>
      <c r="L128" s="119"/>
      <c r="M128" s="124"/>
      <c r="P128" s="125">
        <f>P129</f>
        <v>0</v>
      </c>
      <c r="R128" s="125">
        <f>R129</f>
        <v>20.837</v>
      </c>
      <c r="T128" s="126">
        <f>T129</f>
        <v>0</v>
      </c>
      <c r="AR128" s="120" t="s">
        <v>80</v>
      </c>
      <c r="AT128" s="127" t="s">
        <v>71</v>
      </c>
      <c r="AU128" s="127" t="s">
        <v>80</v>
      </c>
      <c r="AY128" s="120" t="s">
        <v>145</v>
      </c>
      <c r="BK128" s="128">
        <f>BK129</f>
        <v>0</v>
      </c>
    </row>
    <row r="129" spans="2:65" s="1" customFormat="1" ht="16.5" customHeight="1">
      <c r="B129" s="32"/>
      <c r="C129" s="131" t="s">
        <v>268</v>
      </c>
      <c r="D129" s="131" t="s">
        <v>148</v>
      </c>
      <c r="E129" s="132" t="s">
        <v>1050</v>
      </c>
      <c r="F129" s="133" t="s">
        <v>1051</v>
      </c>
      <c r="G129" s="134" t="s">
        <v>1018</v>
      </c>
      <c r="H129" s="135">
        <v>3.11</v>
      </c>
      <c r="I129" s="136"/>
      <c r="J129" s="137">
        <f>ROUND(I129*H129,2)</f>
        <v>0</v>
      </c>
      <c r="K129" s="133" t="s">
        <v>19</v>
      </c>
      <c r="L129" s="32"/>
      <c r="M129" s="138" t="s">
        <v>19</v>
      </c>
      <c r="N129" s="139" t="s">
        <v>43</v>
      </c>
      <c r="P129" s="140">
        <f>O129*H129</f>
        <v>0</v>
      </c>
      <c r="Q129" s="140">
        <v>6.7</v>
      </c>
      <c r="R129" s="140">
        <f>Q129*H129</f>
        <v>20.837</v>
      </c>
      <c r="S129" s="140">
        <v>0</v>
      </c>
      <c r="T129" s="141">
        <f>S129*H129</f>
        <v>0</v>
      </c>
      <c r="AR129" s="142" t="s">
        <v>153</v>
      </c>
      <c r="AT129" s="142" t="s">
        <v>148</v>
      </c>
      <c r="AU129" s="142" t="s">
        <v>82</v>
      </c>
      <c r="AY129" s="17" t="s">
        <v>145</v>
      </c>
      <c r="BE129" s="143">
        <f>IF(N129="základní",J129,0)</f>
        <v>0</v>
      </c>
      <c r="BF129" s="143">
        <f>IF(N129="snížená",J129,0)</f>
        <v>0</v>
      </c>
      <c r="BG129" s="143">
        <f>IF(N129="zákl. přenesená",J129,0)</f>
        <v>0</v>
      </c>
      <c r="BH129" s="143">
        <f>IF(N129="sníž. přenesená",J129,0)</f>
        <v>0</v>
      </c>
      <c r="BI129" s="143">
        <f>IF(N129="nulová",J129,0)</f>
        <v>0</v>
      </c>
      <c r="BJ129" s="17" t="s">
        <v>80</v>
      </c>
      <c r="BK129" s="143">
        <f>ROUND(I129*H129,2)</f>
        <v>0</v>
      </c>
      <c r="BL129" s="17" t="s">
        <v>153</v>
      </c>
      <c r="BM129" s="142" t="s">
        <v>394</v>
      </c>
    </row>
    <row r="130" spans="2:65" s="11" customFormat="1" ht="22.9" customHeight="1">
      <c r="B130" s="119"/>
      <c r="D130" s="120" t="s">
        <v>71</v>
      </c>
      <c r="E130" s="129" t="s">
        <v>1052</v>
      </c>
      <c r="F130" s="129" t="s">
        <v>1052</v>
      </c>
      <c r="I130" s="122"/>
      <c r="J130" s="130">
        <f>BK130</f>
        <v>0</v>
      </c>
      <c r="L130" s="119"/>
      <c r="M130" s="124"/>
      <c r="P130" s="125">
        <f>P131</f>
        <v>0</v>
      </c>
      <c r="R130" s="125">
        <f>R131</f>
        <v>150</v>
      </c>
      <c r="T130" s="126">
        <f>T131</f>
        <v>0</v>
      </c>
      <c r="AR130" s="120" t="s">
        <v>80</v>
      </c>
      <c r="AT130" s="127" t="s">
        <v>71</v>
      </c>
      <c r="AU130" s="127" t="s">
        <v>80</v>
      </c>
      <c r="AY130" s="120" t="s">
        <v>145</v>
      </c>
      <c r="BK130" s="128">
        <f>BK131</f>
        <v>0</v>
      </c>
    </row>
    <row r="131" spans="2:65" s="1" customFormat="1" ht="21.75" customHeight="1">
      <c r="B131" s="32"/>
      <c r="C131" s="131" t="s">
        <v>165</v>
      </c>
      <c r="D131" s="131" t="s">
        <v>148</v>
      </c>
      <c r="E131" s="132" t="s">
        <v>1053</v>
      </c>
      <c r="F131" s="133" t="s">
        <v>1054</v>
      </c>
      <c r="G131" s="134" t="s">
        <v>286</v>
      </c>
      <c r="H131" s="135">
        <v>1</v>
      </c>
      <c r="I131" s="136"/>
      <c r="J131" s="137">
        <f>ROUND(I131*H131,2)</f>
        <v>0</v>
      </c>
      <c r="K131" s="133" t="s">
        <v>19</v>
      </c>
      <c r="L131" s="32"/>
      <c r="M131" s="138" t="s">
        <v>19</v>
      </c>
      <c r="N131" s="139" t="s">
        <v>43</v>
      </c>
      <c r="P131" s="140">
        <f>O131*H131</f>
        <v>0</v>
      </c>
      <c r="Q131" s="140">
        <v>150</v>
      </c>
      <c r="R131" s="140">
        <f>Q131*H131</f>
        <v>150</v>
      </c>
      <c r="S131" s="140">
        <v>0</v>
      </c>
      <c r="T131" s="141">
        <f>S131*H131</f>
        <v>0</v>
      </c>
      <c r="AR131" s="142" t="s">
        <v>153</v>
      </c>
      <c r="AT131" s="142" t="s">
        <v>148</v>
      </c>
      <c r="AU131" s="142" t="s">
        <v>82</v>
      </c>
      <c r="AY131" s="17" t="s">
        <v>145</v>
      </c>
      <c r="BE131" s="143">
        <f>IF(N131="základní",J131,0)</f>
        <v>0</v>
      </c>
      <c r="BF131" s="143">
        <f>IF(N131="snížená",J131,0)</f>
        <v>0</v>
      </c>
      <c r="BG131" s="143">
        <f>IF(N131="zákl. přenesená",J131,0)</f>
        <v>0</v>
      </c>
      <c r="BH131" s="143">
        <f>IF(N131="sníž. přenesená",J131,0)</f>
        <v>0</v>
      </c>
      <c r="BI131" s="143">
        <f>IF(N131="nulová",J131,0)</f>
        <v>0</v>
      </c>
      <c r="BJ131" s="17" t="s">
        <v>80</v>
      </c>
      <c r="BK131" s="143">
        <f>ROUND(I131*H131,2)</f>
        <v>0</v>
      </c>
      <c r="BL131" s="17" t="s">
        <v>153</v>
      </c>
      <c r="BM131" s="142" t="s">
        <v>405</v>
      </c>
    </row>
    <row r="132" spans="2:65" s="11" customFormat="1" ht="22.9" customHeight="1">
      <c r="B132" s="119"/>
      <c r="D132" s="120" t="s">
        <v>71</v>
      </c>
      <c r="E132" s="129" t="s">
        <v>1055</v>
      </c>
      <c r="F132" s="129" t="s">
        <v>1055</v>
      </c>
      <c r="I132" s="122"/>
      <c r="J132" s="130">
        <f>BK132</f>
        <v>0</v>
      </c>
      <c r="L132" s="119"/>
      <c r="M132" s="124"/>
      <c r="P132" s="125">
        <f>SUM(P133:P138)</f>
        <v>0</v>
      </c>
      <c r="R132" s="125">
        <f>SUM(R133:R138)</f>
        <v>100</v>
      </c>
      <c r="T132" s="126">
        <f>SUM(T133:T138)</f>
        <v>0</v>
      </c>
      <c r="AR132" s="120" t="s">
        <v>80</v>
      </c>
      <c r="AT132" s="127" t="s">
        <v>71</v>
      </c>
      <c r="AU132" s="127" t="s">
        <v>80</v>
      </c>
      <c r="AY132" s="120" t="s">
        <v>145</v>
      </c>
      <c r="BK132" s="128">
        <f>SUM(BK133:BK138)</f>
        <v>0</v>
      </c>
    </row>
    <row r="133" spans="2:65" s="1" customFormat="1" ht="16.5" customHeight="1">
      <c r="B133" s="32"/>
      <c r="C133" s="131" t="s">
        <v>7</v>
      </c>
      <c r="D133" s="131" t="s">
        <v>148</v>
      </c>
      <c r="E133" s="132" t="s">
        <v>1056</v>
      </c>
      <c r="F133" s="133" t="s">
        <v>1057</v>
      </c>
      <c r="G133" s="134" t="s">
        <v>1058</v>
      </c>
      <c r="H133" s="135">
        <v>1442.681</v>
      </c>
      <c r="I133" s="136"/>
      <c r="J133" s="137">
        <f t="shared" ref="J133:J138" si="10">ROUND(I133*H133,2)</f>
        <v>0</v>
      </c>
      <c r="K133" s="133" t="s">
        <v>19</v>
      </c>
      <c r="L133" s="32"/>
      <c r="M133" s="138" t="s">
        <v>19</v>
      </c>
      <c r="N133" s="139" t="s">
        <v>43</v>
      </c>
      <c r="P133" s="140">
        <f t="shared" ref="P133:P138" si="11">O133*H133</f>
        <v>0</v>
      </c>
      <c r="Q133" s="140">
        <v>0</v>
      </c>
      <c r="R133" s="140">
        <f t="shared" ref="R133:R138" si="12">Q133*H133</f>
        <v>0</v>
      </c>
      <c r="S133" s="140">
        <v>0</v>
      </c>
      <c r="T133" s="141">
        <f t="shared" ref="T133:T138" si="13">S133*H133</f>
        <v>0</v>
      </c>
      <c r="AR133" s="142" t="s">
        <v>153</v>
      </c>
      <c r="AT133" s="142" t="s">
        <v>148</v>
      </c>
      <c r="AU133" s="142" t="s">
        <v>82</v>
      </c>
      <c r="AY133" s="17" t="s">
        <v>145</v>
      </c>
      <c r="BE133" s="143">
        <f t="shared" ref="BE133:BE138" si="14">IF(N133="základní",J133,0)</f>
        <v>0</v>
      </c>
      <c r="BF133" s="143">
        <f t="shared" ref="BF133:BF138" si="15">IF(N133="snížená",J133,0)</f>
        <v>0</v>
      </c>
      <c r="BG133" s="143">
        <f t="shared" ref="BG133:BG138" si="16">IF(N133="zákl. přenesená",J133,0)</f>
        <v>0</v>
      </c>
      <c r="BH133" s="143">
        <f t="shared" ref="BH133:BH138" si="17">IF(N133="sníž. přenesená",J133,0)</f>
        <v>0</v>
      </c>
      <c r="BI133" s="143">
        <f t="shared" ref="BI133:BI138" si="18">IF(N133="nulová",J133,0)</f>
        <v>0</v>
      </c>
      <c r="BJ133" s="17" t="s">
        <v>80</v>
      </c>
      <c r="BK133" s="143">
        <f t="shared" ref="BK133:BK138" si="19">ROUND(I133*H133,2)</f>
        <v>0</v>
      </c>
      <c r="BL133" s="17" t="s">
        <v>153</v>
      </c>
      <c r="BM133" s="142" t="s">
        <v>416</v>
      </c>
    </row>
    <row r="134" spans="2:65" s="1" customFormat="1" ht="16.5" customHeight="1">
      <c r="B134" s="32"/>
      <c r="C134" s="131" t="s">
        <v>283</v>
      </c>
      <c r="D134" s="131" t="s">
        <v>148</v>
      </c>
      <c r="E134" s="132" t="s">
        <v>1059</v>
      </c>
      <c r="F134" s="133" t="s">
        <v>1060</v>
      </c>
      <c r="G134" s="134" t="s">
        <v>286</v>
      </c>
      <c r="H134" s="135">
        <v>1</v>
      </c>
      <c r="I134" s="136"/>
      <c r="J134" s="137">
        <f t="shared" si="10"/>
        <v>0</v>
      </c>
      <c r="K134" s="133" t="s">
        <v>19</v>
      </c>
      <c r="L134" s="32"/>
      <c r="M134" s="138" t="s">
        <v>19</v>
      </c>
      <c r="N134" s="139" t="s">
        <v>43</v>
      </c>
      <c r="P134" s="140">
        <f t="shared" si="11"/>
        <v>0</v>
      </c>
      <c r="Q134" s="140">
        <v>0</v>
      </c>
      <c r="R134" s="140">
        <f t="shared" si="12"/>
        <v>0</v>
      </c>
      <c r="S134" s="140">
        <v>0</v>
      </c>
      <c r="T134" s="141">
        <f t="shared" si="13"/>
        <v>0</v>
      </c>
      <c r="AR134" s="142" t="s">
        <v>153</v>
      </c>
      <c r="AT134" s="142" t="s">
        <v>148</v>
      </c>
      <c r="AU134" s="142" t="s">
        <v>82</v>
      </c>
      <c r="AY134" s="17" t="s">
        <v>145</v>
      </c>
      <c r="BE134" s="143">
        <f t="shared" si="14"/>
        <v>0</v>
      </c>
      <c r="BF134" s="143">
        <f t="shared" si="15"/>
        <v>0</v>
      </c>
      <c r="BG134" s="143">
        <f t="shared" si="16"/>
        <v>0</v>
      </c>
      <c r="BH134" s="143">
        <f t="shared" si="17"/>
        <v>0</v>
      </c>
      <c r="BI134" s="143">
        <f t="shared" si="18"/>
        <v>0</v>
      </c>
      <c r="BJ134" s="17" t="s">
        <v>80</v>
      </c>
      <c r="BK134" s="143">
        <f t="shared" si="19"/>
        <v>0</v>
      </c>
      <c r="BL134" s="17" t="s">
        <v>153</v>
      </c>
      <c r="BM134" s="142" t="s">
        <v>424</v>
      </c>
    </row>
    <row r="135" spans="2:65" s="1" customFormat="1" ht="24.2" customHeight="1">
      <c r="B135" s="32"/>
      <c r="C135" s="131" t="s">
        <v>288</v>
      </c>
      <c r="D135" s="131" t="s">
        <v>148</v>
      </c>
      <c r="E135" s="132" t="s">
        <v>1061</v>
      </c>
      <c r="F135" s="133" t="s">
        <v>1062</v>
      </c>
      <c r="G135" s="134" t="s">
        <v>286</v>
      </c>
      <c r="H135" s="135">
        <v>1</v>
      </c>
      <c r="I135" s="136"/>
      <c r="J135" s="137">
        <f t="shared" si="10"/>
        <v>0</v>
      </c>
      <c r="K135" s="133" t="s">
        <v>19</v>
      </c>
      <c r="L135" s="32"/>
      <c r="M135" s="138" t="s">
        <v>19</v>
      </c>
      <c r="N135" s="139" t="s">
        <v>43</v>
      </c>
      <c r="P135" s="140">
        <f t="shared" si="11"/>
        <v>0</v>
      </c>
      <c r="Q135" s="140">
        <v>100</v>
      </c>
      <c r="R135" s="140">
        <f t="shared" si="12"/>
        <v>100</v>
      </c>
      <c r="S135" s="140">
        <v>0</v>
      </c>
      <c r="T135" s="141">
        <f t="shared" si="13"/>
        <v>0</v>
      </c>
      <c r="AR135" s="142" t="s">
        <v>153</v>
      </c>
      <c r="AT135" s="142" t="s">
        <v>148</v>
      </c>
      <c r="AU135" s="142" t="s">
        <v>82</v>
      </c>
      <c r="AY135" s="17" t="s">
        <v>145</v>
      </c>
      <c r="BE135" s="143">
        <f t="shared" si="14"/>
        <v>0</v>
      </c>
      <c r="BF135" s="143">
        <f t="shared" si="15"/>
        <v>0</v>
      </c>
      <c r="BG135" s="143">
        <f t="shared" si="16"/>
        <v>0</v>
      </c>
      <c r="BH135" s="143">
        <f t="shared" si="17"/>
        <v>0</v>
      </c>
      <c r="BI135" s="143">
        <f t="shared" si="18"/>
        <v>0</v>
      </c>
      <c r="BJ135" s="17" t="s">
        <v>80</v>
      </c>
      <c r="BK135" s="143">
        <f t="shared" si="19"/>
        <v>0</v>
      </c>
      <c r="BL135" s="17" t="s">
        <v>153</v>
      </c>
      <c r="BM135" s="142" t="s">
        <v>432</v>
      </c>
    </row>
    <row r="136" spans="2:65" s="1" customFormat="1" ht="37.9" customHeight="1">
      <c r="B136" s="32"/>
      <c r="C136" s="131" t="s">
        <v>296</v>
      </c>
      <c r="D136" s="131" t="s">
        <v>148</v>
      </c>
      <c r="E136" s="132" t="s">
        <v>1063</v>
      </c>
      <c r="F136" s="133" t="s">
        <v>1064</v>
      </c>
      <c r="G136" s="134" t="s">
        <v>286</v>
      </c>
      <c r="H136" s="135">
        <v>0</v>
      </c>
      <c r="I136" s="136"/>
      <c r="J136" s="137">
        <f t="shared" si="10"/>
        <v>0</v>
      </c>
      <c r="K136" s="133" t="s">
        <v>19</v>
      </c>
      <c r="L136" s="32"/>
      <c r="M136" s="138" t="s">
        <v>19</v>
      </c>
      <c r="N136" s="139" t="s">
        <v>43</v>
      </c>
      <c r="P136" s="140">
        <f t="shared" si="11"/>
        <v>0</v>
      </c>
      <c r="Q136" s="140">
        <v>0</v>
      </c>
      <c r="R136" s="140">
        <f t="shared" si="12"/>
        <v>0</v>
      </c>
      <c r="S136" s="140">
        <v>0</v>
      </c>
      <c r="T136" s="141">
        <f t="shared" si="13"/>
        <v>0</v>
      </c>
      <c r="AR136" s="142" t="s">
        <v>153</v>
      </c>
      <c r="AT136" s="142" t="s">
        <v>148</v>
      </c>
      <c r="AU136" s="142" t="s">
        <v>82</v>
      </c>
      <c r="AY136" s="17" t="s">
        <v>145</v>
      </c>
      <c r="BE136" s="143">
        <f t="shared" si="14"/>
        <v>0</v>
      </c>
      <c r="BF136" s="143">
        <f t="shared" si="15"/>
        <v>0</v>
      </c>
      <c r="BG136" s="143">
        <f t="shared" si="16"/>
        <v>0</v>
      </c>
      <c r="BH136" s="143">
        <f t="shared" si="17"/>
        <v>0</v>
      </c>
      <c r="BI136" s="143">
        <f t="shared" si="18"/>
        <v>0</v>
      </c>
      <c r="BJ136" s="17" t="s">
        <v>80</v>
      </c>
      <c r="BK136" s="143">
        <f t="shared" si="19"/>
        <v>0</v>
      </c>
      <c r="BL136" s="17" t="s">
        <v>153</v>
      </c>
      <c r="BM136" s="142" t="s">
        <v>452</v>
      </c>
    </row>
    <row r="137" spans="2:65" s="1" customFormat="1" ht="44.25" customHeight="1">
      <c r="B137" s="32"/>
      <c r="C137" s="131" t="s">
        <v>302</v>
      </c>
      <c r="D137" s="131" t="s">
        <v>148</v>
      </c>
      <c r="E137" s="132" t="s">
        <v>1065</v>
      </c>
      <c r="F137" s="133" t="s">
        <v>1066</v>
      </c>
      <c r="G137" s="134" t="s">
        <v>286</v>
      </c>
      <c r="H137" s="135">
        <v>0</v>
      </c>
      <c r="I137" s="136"/>
      <c r="J137" s="137">
        <f t="shared" si="10"/>
        <v>0</v>
      </c>
      <c r="K137" s="133" t="s">
        <v>19</v>
      </c>
      <c r="L137" s="32"/>
      <c r="M137" s="138" t="s">
        <v>19</v>
      </c>
      <c r="N137" s="139" t="s">
        <v>43</v>
      </c>
      <c r="P137" s="140">
        <f t="shared" si="11"/>
        <v>0</v>
      </c>
      <c r="Q137" s="140">
        <v>0</v>
      </c>
      <c r="R137" s="140">
        <f t="shared" si="12"/>
        <v>0</v>
      </c>
      <c r="S137" s="140">
        <v>0</v>
      </c>
      <c r="T137" s="141">
        <f t="shared" si="13"/>
        <v>0</v>
      </c>
      <c r="AR137" s="142" t="s">
        <v>153</v>
      </c>
      <c r="AT137" s="142" t="s">
        <v>148</v>
      </c>
      <c r="AU137" s="142" t="s">
        <v>82</v>
      </c>
      <c r="AY137" s="17" t="s">
        <v>145</v>
      </c>
      <c r="BE137" s="143">
        <f t="shared" si="14"/>
        <v>0</v>
      </c>
      <c r="BF137" s="143">
        <f t="shared" si="15"/>
        <v>0</v>
      </c>
      <c r="BG137" s="143">
        <f t="shared" si="16"/>
        <v>0</v>
      </c>
      <c r="BH137" s="143">
        <f t="shared" si="17"/>
        <v>0</v>
      </c>
      <c r="BI137" s="143">
        <f t="shared" si="18"/>
        <v>0</v>
      </c>
      <c r="BJ137" s="17" t="s">
        <v>80</v>
      </c>
      <c r="BK137" s="143">
        <f t="shared" si="19"/>
        <v>0</v>
      </c>
      <c r="BL137" s="17" t="s">
        <v>153</v>
      </c>
      <c r="BM137" s="142" t="s">
        <v>462</v>
      </c>
    </row>
    <row r="138" spans="2:65" s="1" customFormat="1" ht="16.5" customHeight="1">
      <c r="B138" s="32"/>
      <c r="C138" s="131" t="s">
        <v>308</v>
      </c>
      <c r="D138" s="131" t="s">
        <v>148</v>
      </c>
      <c r="E138" s="132" t="s">
        <v>1067</v>
      </c>
      <c r="F138" s="133" t="s">
        <v>1068</v>
      </c>
      <c r="G138" s="134" t="s">
        <v>286</v>
      </c>
      <c r="H138" s="135">
        <v>1</v>
      </c>
      <c r="I138" s="136"/>
      <c r="J138" s="137">
        <f t="shared" si="10"/>
        <v>0</v>
      </c>
      <c r="K138" s="133" t="s">
        <v>19</v>
      </c>
      <c r="L138" s="32"/>
      <c r="M138" s="138" t="s">
        <v>19</v>
      </c>
      <c r="N138" s="139" t="s">
        <v>43</v>
      </c>
      <c r="P138" s="140">
        <f t="shared" si="11"/>
        <v>0</v>
      </c>
      <c r="Q138" s="140">
        <v>0</v>
      </c>
      <c r="R138" s="140">
        <f t="shared" si="12"/>
        <v>0</v>
      </c>
      <c r="S138" s="140">
        <v>0</v>
      </c>
      <c r="T138" s="141">
        <f t="shared" si="13"/>
        <v>0</v>
      </c>
      <c r="AR138" s="142" t="s">
        <v>153</v>
      </c>
      <c r="AT138" s="142" t="s">
        <v>148</v>
      </c>
      <c r="AU138" s="142" t="s">
        <v>82</v>
      </c>
      <c r="AY138" s="17" t="s">
        <v>145</v>
      </c>
      <c r="BE138" s="143">
        <f t="shared" si="14"/>
        <v>0</v>
      </c>
      <c r="BF138" s="143">
        <f t="shared" si="15"/>
        <v>0</v>
      </c>
      <c r="BG138" s="143">
        <f t="shared" si="16"/>
        <v>0</v>
      </c>
      <c r="BH138" s="143">
        <f t="shared" si="17"/>
        <v>0</v>
      </c>
      <c r="BI138" s="143">
        <f t="shared" si="18"/>
        <v>0</v>
      </c>
      <c r="BJ138" s="17" t="s">
        <v>80</v>
      </c>
      <c r="BK138" s="143">
        <f t="shared" si="19"/>
        <v>0</v>
      </c>
      <c r="BL138" s="17" t="s">
        <v>153</v>
      </c>
      <c r="BM138" s="142" t="s">
        <v>440</v>
      </c>
    </row>
    <row r="139" spans="2:65" s="11" customFormat="1" ht="25.9" customHeight="1">
      <c r="B139" s="119"/>
      <c r="D139" s="120" t="s">
        <v>71</v>
      </c>
      <c r="E139" s="121" t="s">
        <v>1069</v>
      </c>
      <c r="F139" s="121" t="s">
        <v>1069</v>
      </c>
      <c r="I139" s="122"/>
      <c r="J139" s="123">
        <f>BK139</f>
        <v>0</v>
      </c>
      <c r="L139" s="119"/>
      <c r="M139" s="124"/>
      <c r="P139" s="125">
        <f>P140+P145+P148+P150</f>
        <v>0</v>
      </c>
      <c r="R139" s="125">
        <f>R140+R145+R148+R150</f>
        <v>319</v>
      </c>
      <c r="T139" s="126">
        <f>T140+T145+T148+T150</f>
        <v>0</v>
      </c>
      <c r="AR139" s="120" t="s">
        <v>80</v>
      </c>
      <c r="AT139" s="127" t="s">
        <v>71</v>
      </c>
      <c r="AU139" s="127" t="s">
        <v>72</v>
      </c>
      <c r="AY139" s="120" t="s">
        <v>145</v>
      </c>
      <c r="BK139" s="128">
        <f>BK140+BK145+BK148+BK150</f>
        <v>0</v>
      </c>
    </row>
    <row r="140" spans="2:65" s="11" customFormat="1" ht="22.9" customHeight="1">
      <c r="B140" s="119"/>
      <c r="D140" s="120" t="s">
        <v>71</v>
      </c>
      <c r="E140" s="129" t="s">
        <v>1070</v>
      </c>
      <c r="F140" s="129" t="s">
        <v>1070</v>
      </c>
      <c r="I140" s="122"/>
      <c r="J140" s="130">
        <f>BK140</f>
        <v>0</v>
      </c>
      <c r="L140" s="119"/>
      <c r="M140" s="124"/>
      <c r="P140" s="125">
        <f>SUM(P141:P144)</f>
        <v>0</v>
      </c>
      <c r="R140" s="125">
        <f>SUM(R141:R144)</f>
        <v>319</v>
      </c>
      <c r="T140" s="126">
        <f>SUM(T141:T144)</f>
        <v>0</v>
      </c>
      <c r="AR140" s="120" t="s">
        <v>80</v>
      </c>
      <c r="AT140" s="127" t="s">
        <v>71</v>
      </c>
      <c r="AU140" s="127" t="s">
        <v>80</v>
      </c>
      <c r="AY140" s="120" t="s">
        <v>145</v>
      </c>
      <c r="BK140" s="128">
        <f>SUM(BK141:BK144)</f>
        <v>0</v>
      </c>
    </row>
    <row r="141" spans="2:65" s="1" customFormat="1" ht="24.2" customHeight="1">
      <c r="B141" s="32"/>
      <c r="C141" s="131" t="s">
        <v>313</v>
      </c>
      <c r="D141" s="131" t="s">
        <v>148</v>
      </c>
      <c r="E141" s="132" t="s">
        <v>1071</v>
      </c>
      <c r="F141" s="133" t="s">
        <v>1072</v>
      </c>
      <c r="G141" s="134" t="s">
        <v>1023</v>
      </c>
      <c r="H141" s="135">
        <v>20</v>
      </c>
      <c r="I141" s="136"/>
      <c r="J141" s="137">
        <f>ROUND(I141*H141,2)</f>
        <v>0</v>
      </c>
      <c r="K141" s="133" t="s">
        <v>19</v>
      </c>
      <c r="L141" s="32"/>
      <c r="M141" s="138" t="s">
        <v>19</v>
      </c>
      <c r="N141" s="139" t="s">
        <v>43</v>
      </c>
      <c r="P141" s="140">
        <f>O141*H141</f>
        <v>0</v>
      </c>
      <c r="Q141" s="140">
        <v>10</v>
      </c>
      <c r="R141" s="140">
        <f>Q141*H141</f>
        <v>200</v>
      </c>
      <c r="S141" s="140">
        <v>0</v>
      </c>
      <c r="T141" s="141">
        <f>S141*H141</f>
        <v>0</v>
      </c>
      <c r="AR141" s="142" t="s">
        <v>153</v>
      </c>
      <c r="AT141" s="142" t="s">
        <v>148</v>
      </c>
      <c r="AU141" s="142" t="s">
        <v>82</v>
      </c>
      <c r="AY141" s="17" t="s">
        <v>145</v>
      </c>
      <c r="BE141" s="143">
        <f>IF(N141="základní",J141,0)</f>
        <v>0</v>
      </c>
      <c r="BF141" s="143">
        <f>IF(N141="snížená",J141,0)</f>
        <v>0</v>
      </c>
      <c r="BG141" s="143">
        <f>IF(N141="zákl. přenesená",J141,0)</f>
        <v>0</v>
      </c>
      <c r="BH141" s="143">
        <f>IF(N141="sníž. přenesená",J141,0)</f>
        <v>0</v>
      </c>
      <c r="BI141" s="143">
        <f>IF(N141="nulová",J141,0)</f>
        <v>0</v>
      </c>
      <c r="BJ141" s="17" t="s">
        <v>80</v>
      </c>
      <c r="BK141" s="143">
        <f>ROUND(I141*H141,2)</f>
        <v>0</v>
      </c>
      <c r="BL141" s="17" t="s">
        <v>153</v>
      </c>
      <c r="BM141" s="142" t="s">
        <v>472</v>
      </c>
    </row>
    <row r="142" spans="2:65" s="1" customFormat="1" ht="21.75" customHeight="1">
      <c r="B142" s="32"/>
      <c r="C142" s="131" t="s">
        <v>319</v>
      </c>
      <c r="D142" s="131" t="s">
        <v>148</v>
      </c>
      <c r="E142" s="132" t="s">
        <v>1073</v>
      </c>
      <c r="F142" s="133" t="s">
        <v>1074</v>
      </c>
      <c r="G142" s="134" t="s">
        <v>594</v>
      </c>
      <c r="H142" s="135">
        <v>3</v>
      </c>
      <c r="I142" s="136"/>
      <c r="J142" s="137">
        <f>ROUND(I142*H142,2)</f>
        <v>0</v>
      </c>
      <c r="K142" s="133" t="s">
        <v>19</v>
      </c>
      <c r="L142" s="32"/>
      <c r="M142" s="138" t="s">
        <v>19</v>
      </c>
      <c r="N142" s="139" t="s">
        <v>43</v>
      </c>
      <c r="P142" s="140">
        <f>O142*H142</f>
        <v>0</v>
      </c>
      <c r="Q142" s="140">
        <v>30</v>
      </c>
      <c r="R142" s="140">
        <f>Q142*H142</f>
        <v>90</v>
      </c>
      <c r="S142" s="140">
        <v>0</v>
      </c>
      <c r="T142" s="141">
        <f>S142*H142</f>
        <v>0</v>
      </c>
      <c r="AR142" s="142" t="s">
        <v>153</v>
      </c>
      <c r="AT142" s="142" t="s">
        <v>148</v>
      </c>
      <c r="AU142" s="142" t="s">
        <v>82</v>
      </c>
      <c r="AY142" s="17" t="s">
        <v>145</v>
      </c>
      <c r="BE142" s="143">
        <f>IF(N142="základní",J142,0)</f>
        <v>0</v>
      </c>
      <c r="BF142" s="143">
        <f>IF(N142="snížená",J142,0)</f>
        <v>0</v>
      </c>
      <c r="BG142" s="143">
        <f>IF(N142="zákl. přenesená",J142,0)</f>
        <v>0</v>
      </c>
      <c r="BH142" s="143">
        <f>IF(N142="sníž. přenesená",J142,0)</f>
        <v>0</v>
      </c>
      <c r="BI142" s="143">
        <f>IF(N142="nulová",J142,0)</f>
        <v>0</v>
      </c>
      <c r="BJ142" s="17" t="s">
        <v>80</v>
      </c>
      <c r="BK142" s="143">
        <f>ROUND(I142*H142,2)</f>
        <v>0</v>
      </c>
      <c r="BL142" s="17" t="s">
        <v>153</v>
      </c>
      <c r="BM142" s="142" t="s">
        <v>482</v>
      </c>
    </row>
    <row r="143" spans="2:65" s="1" customFormat="1" ht="16.5" customHeight="1">
      <c r="B143" s="32"/>
      <c r="C143" s="131" t="s">
        <v>325</v>
      </c>
      <c r="D143" s="131" t="s">
        <v>148</v>
      </c>
      <c r="E143" s="132" t="s">
        <v>1075</v>
      </c>
      <c r="F143" s="133" t="s">
        <v>1076</v>
      </c>
      <c r="G143" s="134" t="s">
        <v>594</v>
      </c>
      <c r="H143" s="135">
        <v>2</v>
      </c>
      <c r="I143" s="136"/>
      <c r="J143" s="137">
        <f>ROUND(I143*H143,2)</f>
        <v>0</v>
      </c>
      <c r="K143" s="133" t="s">
        <v>19</v>
      </c>
      <c r="L143" s="32"/>
      <c r="M143" s="138" t="s">
        <v>19</v>
      </c>
      <c r="N143" s="139" t="s">
        <v>43</v>
      </c>
      <c r="P143" s="140">
        <f>O143*H143</f>
        <v>0</v>
      </c>
      <c r="Q143" s="140">
        <v>10</v>
      </c>
      <c r="R143" s="140">
        <f>Q143*H143</f>
        <v>20</v>
      </c>
      <c r="S143" s="140">
        <v>0</v>
      </c>
      <c r="T143" s="141">
        <f>S143*H143</f>
        <v>0</v>
      </c>
      <c r="AR143" s="142" t="s">
        <v>153</v>
      </c>
      <c r="AT143" s="142" t="s">
        <v>148</v>
      </c>
      <c r="AU143" s="142" t="s">
        <v>82</v>
      </c>
      <c r="AY143" s="17" t="s">
        <v>145</v>
      </c>
      <c r="BE143" s="143">
        <f>IF(N143="základní",J143,0)</f>
        <v>0</v>
      </c>
      <c r="BF143" s="143">
        <f>IF(N143="snížená",J143,0)</f>
        <v>0</v>
      </c>
      <c r="BG143" s="143">
        <f>IF(N143="zákl. přenesená",J143,0)</f>
        <v>0</v>
      </c>
      <c r="BH143" s="143">
        <f>IF(N143="sníž. přenesená",J143,0)</f>
        <v>0</v>
      </c>
      <c r="BI143" s="143">
        <f>IF(N143="nulová",J143,0)</f>
        <v>0</v>
      </c>
      <c r="BJ143" s="17" t="s">
        <v>80</v>
      </c>
      <c r="BK143" s="143">
        <f>ROUND(I143*H143,2)</f>
        <v>0</v>
      </c>
      <c r="BL143" s="17" t="s">
        <v>153</v>
      </c>
      <c r="BM143" s="142" t="s">
        <v>493</v>
      </c>
    </row>
    <row r="144" spans="2:65" s="1" customFormat="1" ht="21.75" customHeight="1">
      <c r="B144" s="32"/>
      <c r="C144" s="131" t="s">
        <v>331</v>
      </c>
      <c r="D144" s="131" t="s">
        <v>148</v>
      </c>
      <c r="E144" s="132" t="s">
        <v>1077</v>
      </c>
      <c r="F144" s="133" t="s">
        <v>1078</v>
      </c>
      <c r="G144" s="134" t="s">
        <v>1023</v>
      </c>
      <c r="H144" s="135">
        <v>4.5</v>
      </c>
      <c r="I144" s="136"/>
      <c r="J144" s="137">
        <f>ROUND(I144*H144,2)</f>
        <v>0</v>
      </c>
      <c r="K144" s="133" t="s">
        <v>19</v>
      </c>
      <c r="L144" s="32"/>
      <c r="M144" s="138" t="s">
        <v>19</v>
      </c>
      <c r="N144" s="139" t="s">
        <v>43</v>
      </c>
      <c r="P144" s="140">
        <f>O144*H144</f>
        <v>0</v>
      </c>
      <c r="Q144" s="140">
        <v>2</v>
      </c>
      <c r="R144" s="140">
        <f>Q144*H144</f>
        <v>9</v>
      </c>
      <c r="S144" s="140">
        <v>0</v>
      </c>
      <c r="T144" s="141">
        <f>S144*H144</f>
        <v>0</v>
      </c>
      <c r="AR144" s="142" t="s">
        <v>153</v>
      </c>
      <c r="AT144" s="142" t="s">
        <v>148</v>
      </c>
      <c r="AU144" s="142" t="s">
        <v>82</v>
      </c>
      <c r="AY144" s="17" t="s">
        <v>145</v>
      </c>
      <c r="BE144" s="143">
        <f>IF(N144="základní",J144,0)</f>
        <v>0</v>
      </c>
      <c r="BF144" s="143">
        <f>IF(N144="snížená",J144,0)</f>
        <v>0</v>
      </c>
      <c r="BG144" s="143">
        <f>IF(N144="zákl. přenesená",J144,0)</f>
        <v>0</v>
      </c>
      <c r="BH144" s="143">
        <f>IF(N144="sníž. přenesená",J144,0)</f>
        <v>0</v>
      </c>
      <c r="BI144" s="143">
        <f>IF(N144="nulová",J144,0)</f>
        <v>0</v>
      </c>
      <c r="BJ144" s="17" t="s">
        <v>80</v>
      </c>
      <c r="BK144" s="143">
        <f>ROUND(I144*H144,2)</f>
        <v>0</v>
      </c>
      <c r="BL144" s="17" t="s">
        <v>153</v>
      </c>
      <c r="BM144" s="142" t="s">
        <v>505</v>
      </c>
    </row>
    <row r="145" spans="2:65" s="11" customFormat="1" ht="22.9" customHeight="1">
      <c r="B145" s="119"/>
      <c r="D145" s="120" t="s">
        <v>71</v>
      </c>
      <c r="E145" s="129" t="s">
        <v>1055</v>
      </c>
      <c r="F145" s="129" t="s">
        <v>1055</v>
      </c>
      <c r="I145" s="122"/>
      <c r="J145" s="130">
        <f>BK145</f>
        <v>0</v>
      </c>
      <c r="L145" s="119"/>
      <c r="M145" s="124"/>
      <c r="P145" s="125">
        <f>SUM(P146:P147)</f>
        <v>0</v>
      </c>
      <c r="R145" s="125">
        <f>SUM(R146:R147)</f>
        <v>0</v>
      </c>
      <c r="T145" s="126">
        <f>SUM(T146:T147)</f>
        <v>0</v>
      </c>
      <c r="AR145" s="120" t="s">
        <v>80</v>
      </c>
      <c r="AT145" s="127" t="s">
        <v>71</v>
      </c>
      <c r="AU145" s="127" t="s">
        <v>80</v>
      </c>
      <c r="AY145" s="120" t="s">
        <v>145</v>
      </c>
      <c r="BK145" s="128">
        <f>SUM(BK146:BK147)</f>
        <v>0</v>
      </c>
    </row>
    <row r="146" spans="2:65" s="1" customFormat="1" ht="16.5" customHeight="1">
      <c r="B146" s="32"/>
      <c r="C146" s="131" t="s">
        <v>336</v>
      </c>
      <c r="D146" s="131" t="s">
        <v>148</v>
      </c>
      <c r="E146" s="132" t="s">
        <v>1079</v>
      </c>
      <c r="F146" s="133" t="s">
        <v>1080</v>
      </c>
      <c r="G146" s="134" t="s">
        <v>1058</v>
      </c>
      <c r="H146" s="135">
        <v>319</v>
      </c>
      <c r="I146" s="136"/>
      <c r="J146" s="137">
        <f>ROUND(I146*H146,2)</f>
        <v>0</v>
      </c>
      <c r="K146" s="133" t="s">
        <v>19</v>
      </c>
      <c r="L146" s="32"/>
      <c r="M146" s="138" t="s">
        <v>19</v>
      </c>
      <c r="N146" s="139" t="s">
        <v>43</v>
      </c>
      <c r="P146" s="140">
        <f>O146*H146</f>
        <v>0</v>
      </c>
      <c r="Q146" s="140">
        <v>0</v>
      </c>
      <c r="R146" s="140">
        <f>Q146*H146</f>
        <v>0</v>
      </c>
      <c r="S146" s="140">
        <v>0</v>
      </c>
      <c r="T146" s="141">
        <f>S146*H146</f>
        <v>0</v>
      </c>
      <c r="AR146" s="142" t="s">
        <v>153</v>
      </c>
      <c r="AT146" s="142" t="s">
        <v>148</v>
      </c>
      <c r="AU146" s="142" t="s">
        <v>82</v>
      </c>
      <c r="AY146" s="17" t="s">
        <v>145</v>
      </c>
      <c r="BE146" s="143">
        <f>IF(N146="základní",J146,0)</f>
        <v>0</v>
      </c>
      <c r="BF146" s="143">
        <f>IF(N146="snížená",J146,0)</f>
        <v>0</v>
      </c>
      <c r="BG146" s="143">
        <f>IF(N146="zákl. přenesená",J146,0)</f>
        <v>0</v>
      </c>
      <c r="BH146" s="143">
        <f>IF(N146="sníž. přenesená",J146,0)</f>
        <v>0</v>
      </c>
      <c r="BI146" s="143">
        <f>IF(N146="nulová",J146,0)</f>
        <v>0</v>
      </c>
      <c r="BJ146" s="17" t="s">
        <v>80</v>
      </c>
      <c r="BK146" s="143">
        <f>ROUND(I146*H146,2)</f>
        <v>0</v>
      </c>
      <c r="BL146" s="17" t="s">
        <v>153</v>
      </c>
      <c r="BM146" s="142" t="s">
        <v>515</v>
      </c>
    </row>
    <row r="147" spans="2:65" s="1" customFormat="1" ht="16.5" customHeight="1">
      <c r="B147" s="32"/>
      <c r="C147" s="131" t="s">
        <v>343</v>
      </c>
      <c r="D147" s="131" t="s">
        <v>148</v>
      </c>
      <c r="E147" s="132" t="s">
        <v>1081</v>
      </c>
      <c r="F147" s="133" t="s">
        <v>1082</v>
      </c>
      <c r="G147" s="134" t="s">
        <v>286</v>
      </c>
      <c r="H147" s="135">
        <v>1</v>
      </c>
      <c r="I147" s="136"/>
      <c r="J147" s="137">
        <f>ROUND(I147*H147,2)</f>
        <v>0</v>
      </c>
      <c r="K147" s="133" t="s">
        <v>19</v>
      </c>
      <c r="L147" s="32"/>
      <c r="M147" s="138" t="s">
        <v>19</v>
      </c>
      <c r="N147" s="139" t="s">
        <v>43</v>
      </c>
      <c r="P147" s="140">
        <f>O147*H147</f>
        <v>0</v>
      </c>
      <c r="Q147" s="140">
        <v>0</v>
      </c>
      <c r="R147" s="140">
        <f>Q147*H147</f>
        <v>0</v>
      </c>
      <c r="S147" s="140">
        <v>0</v>
      </c>
      <c r="T147" s="141">
        <f>S147*H147</f>
        <v>0</v>
      </c>
      <c r="AR147" s="142" t="s">
        <v>153</v>
      </c>
      <c r="AT147" s="142" t="s">
        <v>148</v>
      </c>
      <c r="AU147" s="142" t="s">
        <v>82</v>
      </c>
      <c r="AY147" s="17" t="s">
        <v>145</v>
      </c>
      <c r="BE147" s="143">
        <f>IF(N147="základní",J147,0)</f>
        <v>0</v>
      </c>
      <c r="BF147" s="143">
        <f>IF(N147="snížená",J147,0)</f>
        <v>0</v>
      </c>
      <c r="BG147" s="143">
        <f>IF(N147="zákl. přenesená",J147,0)</f>
        <v>0</v>
      </c>
      <c r="BH147" s="143">
        <f>IF(N147="sníž. přenesená",J147,0)</f>
        <v>0</v>
      </c>
      <c r="BI147" s="143">
        <f>IF(N147="nulová",J147,0)</f>
        <v>0</v>
      </c>
      <c r="BJ147" s="17" t="s">
        <v>80</v>
      </c>
      <c r="BK147" s="143">
        <f>ROUND(I147*H147,2)</f>
        <v>0</v>
      </c>
      <c r="BL147" s="17" t="s">
        <v>153</v>
      </c>
      <c r="BM147" s="142" t="s">
        <v>526</v>
      </c>
    </row>
    <row r="148" spans="2:65" s="11" customFormat="1" ht="22.9" customHeight="1">
      <c r="B148" s="119"/>
      <c r="D148" s="120" t="s">
        <v>71</v>
      </c>
      <c r="E148" s="129" t="s">
        <v>1055</v>
      </c>
      <c r="F148" s="129" t="s">
        <v>1055</v>
      </c>
      <c r="I148" s="122"/>
      <c r="J148" s="130">
        <f>BK148</f>
        <v>0</v>
      </c>
      <c r="L148" s="119"/>
      <c r="M148" s="124"/>
      <c r="P148" s="125">
        <f>P149</f>
        <v>0</v>
      </c>
      <c r="R148" s="125">
        <f>R149</f>
        <v>0</v>
      </c>
      <c r="T148" s="126">
        <f>T149</f>
        <v>0</v>
      </c>
      <c r="AR148" s="120" t="s">
        <v>80</v>
      </c>
      <c r="AT148" s="127" t="s">
        <v>71</v>
      </c>
      <c r="AU148" s="127" t="s">
        <v>80</v>
      </c>
      <c r="AY148" s="120" t="s">
        <v>145</v>
      </c>
      <c r="BK148" s="128">
        <f>BK149</f>
        <v>0</v>
      </c>
    </row>
    <row r="149" spans="2:65" s="1" customFormat="1" ht="16.5" customHeight="1">
      <c r="B149" s="32"/>
      <c r="C149" s="131" t="s">
        <v>352</v>
      </c>
      <c r="D149" s="131" t="s">
        <v>148</v>
      </c>
      <c r="E149" s="132" t="s">
        <v>1067</v>
      </c>
      <c r="F149" s="133" t="s">
        <v>1068</v>
      </c>
      <c r="G149" s="134" t="s">
        <v>286</v>
      </c>
      <c r="H149" s="135">
        <v>1</v>
      </c>
      <c r="I149" s="136"/>
      <c r="J149" s="137">
        <f>ROUND(I149*H149,2)</f>
        <v>0</v>
      </c>
      <c r="K149" s="133" t="s">
        <v>19</v>
      </c>
      <c r="L149" s="32"/>
      <c r="M149" s="138" t="s">
        <v>19</v>
      </c>
      <c r="N149" s="139" t="s">
        <v>43</v>
      </c>
      <c r="P149" s="140">
        <f>O149*H149</f>
        <v>0</v>
      </c>
      <c r="Q149" s="140">
        <v>0</v>
      </c>
      <c r="R149" s="140">
        <f>Q149*H149</f>
        <v>0</v>
      </c>
      <c r="S149" s="140">
        <v>0</v>
      </c>
      <c r="T149" s="141">
        <f>S149*H149</f>
        <v>0</v>
      </c>
      <c r="AR149" s="142" t="s">
        <v>153</v>
      </c>
      <c r="AT149" s="142" t="s">
        <v>148</v>
      </c>
      <c r="AU149" s="142" t="s">
        <v>82</v>
      </c>
      <c r="AY149" s="17" t="s">
        <v>145</v>
      </c>
      <c r="BE149" s="143">
        <f>IF(N149="základní",J149,0)</f>
        <v>0</v>
      </c>
      <c r="BF149" s="143">
        <f>IF(N149="snížená",J149,0)</f>
        <v>0</v>
      </c>
      <c r="BG149" s="143">
        <f>IF(N149="zákl. přenesená",J149,0)</f>
        <v>0</v>
      </c>
      <c r="BH149" s="143">
        <f>IF(N149="sníž. přenesená",J149,0)</f>
        <v>0</v>
      </c>
      <c r="BI149" s="143">
        <f>IF(N149="nulová",J149,0)</f>
        <v>0</v>
      </c>
      <c r="BJ149" s="17" t="s">
        <v>80</v>
      </c>
      <c r="BK149" s="143">
        <f>ROUND(I149*H149,2)</f>
        <v>0</v>
      </c>
      <c r="BL149" s="17" t="s">
        <v>153</v>
      </c>
      <c r="BM149" s="142" t="s">
        <v>537</v>
      </c>
    </row>
    <row r="150" spans="2:65" s="11" customFormat="1" ht="22.9" customHeight="1">
      <c r="B150" s="119"/>
      <c r="D150" s="120" t="s">
        <v>71</v>
      </c>
      <c r="E150" s="129" t="s">
        <v>1055</v>
      </c>
      <c r="F150" s="129" t="s">
        <v>1055</v>
      </c>
      <c r="I150" s="122"/>
      <c r="J150" s="130">
        <f>BK150</f>
        <v>0</v>
      </c>
      <c r="L150" s="119"/>
      <c r="M150" s="124"/>
      <c r="P150" s="125">
        <f>P151</f>
        <v>0</v>
      </c>
      <c r="R150" s="125">
        <f>R151</f>
        <v>0</v>
      </c>
      <c r="T150" s="126">
        <f>T151</f>
        <v>0</v>
      </c>
      <c r="AR150" s="120" t="s">
        <v>80</v>
      </c>
      <c r="AT150" s="127" t="s">
        <v>71</v>
      </c>
      <c r="AU150" s="127" t="s">
        <v>80</v>
      </c>
      <c r="AY150" s="120" t="s">
        <v>145</v>
      </c>
      <c r="BK150" s="128">
        <f>BK151</f>
        <v>0</v>
      </c>
    </row>
    <row r="151" spans="2:65" s="1" customFormat="1" ht="16.5" customHeight="1">
      <c r="B151" s="32"/>
      <c r="C151" s="131" t="s">
        <v>359</v>
      </c>
      <c r="D151" s="131" t="s">
        <v>148</v>
      </c>
      <c r="E151" s="132" t="s">
        <v>1083</v>
      </c>
      <c r="F151" s="133" t="s">
        <v>1084</v>
      </c>
      <c r="G151" s="134" t="s">
        <v>286</v>
      </c>
      <c r="H151" s="135">
        <v>1</v>
      </c>
      <c r="I151" s="136"/>
      <c r="J151" s="137">
        <f>ROUND(I151*H151,2)</f>
        <v>0</v>
      </c>
      <c r="K151" s="133" t="s">
        <v>19</v>
      </c>
      <c r="L151" s="32"/>
      <c r="M151" s="138" t="s">
        <v>19</v>
      </c>
      <c r="N151" s="139" t="s">
        <v>43</v>
      </c>
      <c r="P151" s="140">
        <f>O151*H151</f>
        <v>0</v>
      </c>
      <c r="Q151" s="140">
        <v>0</v>
      </c>
      <c r="R151" s="140">
        <f>Q151*H151</f>
        <v>0</v>
      </c>
      <c r="S151" s="140">
        <v>0</v>
      </c>
      <c r="T151" s="141">
        <f>S151*H151</f>
        <v>0</v>
      </c>
      <c r="AR151" s="142" t="s">
        <v>153</v>
      </c>
      <c r="AT151" s="142" t="s">
        <v>148</v>
      </c>
      <c r="AU151" s="142" t="s">
        <v>82</v>
      </c>
      <c r="AY151" s="17" t="s">
        <v>145</v>
      </c>
      <c r="BE151" s="143">
        <f>IF(N151="základní",J151,0)</f>
        <v>0</v>
      </c>
      <c r="BF151" s="143">
        <f>IF(N151="snížená",J151,0)</f>
        <v>0</v>
      </c>
      <c r="BG151" s="143">
        <f>IF(N151="zákl. přenesená",J151,0)</f>
        <v>0</v>
      </c>
      <c r="BH151" s="143">
        <f>IF(N151="sníž. přenesená",J151,0)</f>
        <v>0</v>
      </c>
      <c r="BI151" s="143">
        <f>IF(N151="nulová",J151,0)</f>
        <v>0</v>
      </c>
      <c r="BJ151" s="17" t="s">
        <v>80</v>
      </c>
      <c r="BK151" s="143">
        <f>ROUND(I151*H151,2)</f>
        <v>0</v>
      </c>
      <c r="BL151" s="17" t="s">
        <v>153</v>
      </c>
      <c r="BM151" s="142" t="s">
        <v>547</v>
      </c>
    </row>
    <row r="152" spans="2:65" s="11" customFormat="1" ht="25.9" customHeight="1">
      <c r="B152" s="119"/>
      <c r="D152" s="120" t="s">
        <v>71</v>
      </c>
      <c r="E152" s="121" t="s">
        <v>1085</v>
      </c>
      <c r="F152" s="121" t="s">
        <v>1085</v>
      </c>
      <c r="I152" s="122"/>
      <c r="J152" s="123">
        <f>BK152</f>
        <v>0</v>
      </c>
      <c r="L152" s="119"/>
      <c r="M152" s="124"/>
      <c r="P152" s="125">
        <f>P153+P157+P159</f>
        <v>0</v>
      </c>
      <c r="R152" s="125">
        <f>R153+R157+R159</f>
        <v>0</v>
      </c>
      <c r="T152" s="126">
        <f>T153+T157+T159</f>
        <v>0</v>
      </c>
      <c r="AR152" s="120" t="s">
        <v>80</v>
      </c>
      <c r="AT152" s="127" t="s">
        <v>71</v>
      </c>
      <c r="AU152" s="127" t="s">
        <v>72</v>
      </c>
      <c r="AY152" s="120" t="s">
        <v>145</v>
      </c>
      <c r="BK152" s="128">
        <f>BK153+BK157+BK159</f>
        <v>0</v>
      </c>
    </row>
    <row r="153" spans="2:65" s="11" customFormat="1" ht="22.9" customHeight="1">
      <c r="B153" s="119"/>
      <c r="D153" s="120" t="s">
        <v>71</v>
      </c>
      <c r="E153" s="129" t="s">
        <v>1086</v>
      </c>
      <c r="F153" s="129" t="s">
        <v>1086</v>
      </c>
      <c r="I153" s="122"/>
      <c r="J153" s="130">
        <f>BK153</f>
        <v>0</v>
      </c>
      <c r="L153" s="119"/>
      <c r="M153" s="124"/>
      <c r="P153" s="125">
        <f>SUM(P154:P156)</f>
        <v>0</v>
      </c>
      <c r="R153" s="125">
        <f>SUM(R154:R156)</f>
        <v>0</v>
      </c>
      <c r="T153" s="126">
        <f>SUM(T154:T156)</f>
        <v>0</v>
      </c>
      <c r="AR153" s="120" t="s">
        <v>80</v>
      </c>
      <c r="AT153" s="127" t="s">
        <v>71</v>
      </c>
      <c r="AU153" s="127" t="s">
        <v>80</v>
      </c>
      <c r="AY153" s="120" t="s">
        <v>145</v>
      </c>
      <c r="BK153" s="128">
        <f>SUM(BK154:BK156)</f>
        <v>0</v>
      </c>
    </row>
    <row r="154" spans="2:65" s="1" customFormat="1" ht="21.75" customHeight="1">
      <c r="B154" s="32"/>
      <c r="C154" s="131" t="s">
        <v>192</v>
      </c>
      <c r="D154" s="131" t="s">
        <v>148</v>
      </c>
      <c r="E154" s="132" t="s">
        <v>1087</v>
      </c>
      <c r="F154" s="133" t="s">
        <v>1088</v>
      </c>
      <c r="G154" s="134" t="s">
        <v>286</v>
      </c>
      <c r="H154" s="135">
        <v>1</v>
      </c>
      <c r="I154" s="136"/>
      <c r="J154" s="137">
        <f>ROUND(I154*H154,2)</f>
        <v>0</v>
      </c>
      <c r="K154" s="133" t="s">
        <v>19</v>
      </c>
      <c r="L154" s="32"/>
      <c r="M154" s="138" t="s">
        <v>19</v>
      </c>
      <c r="N154" s="139" t="s">
        <v>43</v>
      </c>
      <c r="P154" s="140">
        <f>O154*H154</f>
        <v>0</v>
      </c>
      <c r="Q154" s="140">
        <v>0</v>
      </c>
      <c r="R154" s="140">
        <f>Q154*H154</f>
        <v>0</v>
      </c>
      <c r="S154" s="140">
        <v>0</v>
      </c>
      <c r="T154" s="141">
        <f>S154*H154</f>
        <v>0</v>
      </c>
      <c r="AR154" s="142" t="s">
        <v>153</v>
      </c>
      <c r="AT154" s="142" t="s">
        <v>148</v>
      </c>
      <c r="AU154" s="142" t="s">
        <v>82</v>
      </c>
      <c r="AY154" s="17" t="s">
        <v>145</v>
      </c>
      <c r="BE154" s="143">
        <f>IF(N154="základní",J154,0)</f>
        <v>0</v>
      </c>
      <c r="BF154" s="143">
        <f>IF(N154="snížená",J154,0)</f>
        <v>0</v>
      </c>
      <c r="BG154" s="143">
        <f>IF(N154="zákl. přenesená",J154,0)</f>
        <v>0</v>
      </c>
      <c r="BH154" s="143">
        <f>IF(N154="sníž. přenesená",J154,0)</f>
        <v>0</v>
      </c>
      <c r="BI154" s="143">
        <f>IF(N154="nulová",J154,0)</f>
        <v>0</v>
      </c>
      <c r="BJ154" s="17" t="s">
        <v>80</v>
      </c>
      <c r="BK154" s="143">
        <f>ROUND(I154*H154,2)</f>
        <v>0</v>
      </c>
      <c r="BL154" s="17" t="s">
        <v>153</v>
      </c>
      <c r="BM154" s="142" t="s">
        <v>559</v>
      </c>
    </row>
    <row r="155" spans="2:65" s="1" customFormat="1" ht="24.2" customHeight="1">
      <c r="B155" s="32"/>
      <c r="C155" s="131" t="s">
        <v>368</v>
      </c>
      <c r="D155" s="131" t="s">
        <v>148</v>
      </c>
      <c r="E155" s="132" t="s">
        <v>1089</v>
      </c>
      <c r="F155" s="133" t="s">
        <v>1090</v>
      </c>
      <c r="G155" s="134" t="s">
        <v>286</v>
      </c>
      <c r="H155" s="135">
        <v>1</v>
      </c>
      <c r="I155" s="136"/>
      <c r="J155" s="137">
        <f>ROUND(I155*H155,2)</f>
        <v>0</v>
      </c>
      <c r="K155" s="133" t="s">
        <v>19</v>
      </c>
      <c r="L155" s="32"/>
      <c r="M155" s="138" t="s">
        <v>19</v>
      </c>
      <c r="N155" s="139" t="s">
        <v>43</v>
      </c>
      <c r="P155" s="140">
        <f>O155*H155</f>
        <v>0</v>
      </c>
      <c r="Q155" s="140">
        <v>0</v>
      </c>
      <c r="R155" s="140">
        <f>Q155*H155</f>
        <v>0</v>
      </c>
      <c r="S155" s="140">
        <v>0</v>
      </c>
      <c r="T155" s="141">
        <f>S155*H155</f>
        <v>0</v>
      </c>
      <c r="AR155" s="142" t="s">
        <v>153</v>
      </c>
      <c r="AT155" s="142" t="s">
        <v>148</v>
      </c>
      <c r="AU155" s="142" t="s">
        <v>82</v>
      </c>
      <c r="AY155" s="17" t="s">
        <v>145</v>
      </c>
      <c r="BE155" s="143">
        <f>IF(N155="základní",J155,0)</f>
        <v>0</v>
      </c>
      <c r="BF155" s="143">
        <f>IF(N155="snížená",J155,0)</f>
        <v>0</v>
      </c>
      <c r="BG155" s="143">
        <f>IF(N155="zákl. přenesená",J155,0)</f>
        <v>0</v>
      </c>
      <c r="BH155" s="143">
        <f>IF(N155="sníž. přenesená",J155,0)</f>
        <v>0</v>
      </c>
      <c r="BI155" s="143">
        <f>IF(N155="nulová",J155,0)</f>
        <v>0</v>
      </c>
      <c r="BJ155" s="17" t="s">
        <v>80</v>
      </c>
      <c r="BK155" s="143">
        <f>ROUND(I155*H155,2)</f>
        <v>0</v>
      </c>
      <c r="BL155" s="17" t="s">
        <v>153</v>
      </c>
      <c r="BM155" s="142" t="s">
        <v>574</v>
      </c>
    </row>
    <row r="156" spans="2:65" s="1" customFormat="1" ht="33" customHeight="1">
      <c r="B156" s="32"/>
      <c r="C156" s="131" t="s">
        <v>374</v>
      </c>
      <c r="D156" s="131" t="s">
        <v>148</v>
      </c>
      <c r="E156" s="132" t="s">
        <v>1091</v>
      </c>
      <c r="F156" s="133" t="s">
        <v>1092</v>
      </c>
      <c r="G156" s="134" t="s">
        <v>286</v>
      </c>
      <c r="H156" s="135">
        <v>1</v>
      </c>
      <c r="I156" s="136"/>
      <c r="J156" s="137">
        <f>ROUND(I156*H156,2)</f>
        <v>0</v>
      </c>
      <c r="K156" s="133" t="s">
        <v>19</v>
      </c>
      <c r="L156" s="32"/>
      <c r="M156" s="138" t="s">
        <v>19</v>
      </c>
      <c r="N156" s="139" t="s">
        <v>43</v>
      </c>
      <c r="P156" s="140">
        <f>O156*H156</f>
        <v>0</v>
      </c>
      <c r="Q156" s="140">
        <v>0</v>
      </c>
      <c r="R156" s="140">
        <f>Q156*H156</f>
        <v>0</v>
      </c>
      <c r="S156" s="140">
        <v>0</v>
      </c>
      <c r="T156" s="141">
        <f>S156*H156</f>
        <v>0</v>
      </c>
      <c r="AR156" s="142" t="s">
        <v>153</v>
      </c>
      <c r="AT156" s="142" t="s">
        <v>148</v>
      </c>
      <c r="AU156" s="142" t="s">
        <v>82</v>
      </c>
      <c r="AY156" s="17" t="s">
        <v>145</v>
      </c>
      <c r="BE156" s="143">
        <f>IF(N156="základní",J156,0)</f>
        <v>0</v>
      </c>
      <c r="BF156" s="143">
        <f>IF(N156="snížená",J156,0)</f>
        <v>0</v>
      </c>
      <c r="BG156" s="143">
        <f>IF(N156="zákl. přenesená",J156,0)</f>
        <v>0</v>
      </c>
      <c r="BH156" s="143">
        <f>IF(N156="sníž. přenesená",J156,0)</f>
        <v>0</v>
      </c>
      <c r="BI156" s="143">
        <f>IF(N156="nulová",J156,0)</f>
        <v>0</v>
      </c>
      <c r="BJ156" s="17" t="s">
        <v>80</v>
      </c>
      <c r="BK156" s="143">
        <f>ROUND(I156*H156,2)</f>
        <v>0</v>
      </c>
      <c r="BL156" s="17" t="s">
        <v>153</v>
      </c>
      <c r="BM156" s="142" t="s">
        <v>943</v>
      </c>
    </row>
    <row r="157" spans="2:65" s="11" customFormat="1" ht="22.9" customHeight="1">
      <c r="B157" s="119"/>
      <c r="D157" s="120" t="s">
        <v>71</v>
      </c>
      <c r="E157" s="129" t="s">
        <v>1093</v>
      </c>
      <c r="F157" s="129" t="s">
        <v>1093</v>
      </c>
      <c r="I157" s="122"/>
      <c r="J157" s="130">
        <f>BK157</f>
        <v>0</v>
      </c>
      <c r="L157" s="119"/>
      <c r="M157" s="124"/>
      <c r="P157" s="125">
        <f>P158</f>
        <v>0</v>
      </c>
      <c r="R157" s="125">
        <f>R158</f>
        <v>0</v>
      </c>
      <c r="T157" s="126">
        <f>T158</f>
        <v>0</v>
      </c>
      <c r="AR157" s="120" t="s">
        <v>80</v>
      </c>
      <c r="AT157" s="127" t="s">
        <v>71</v>
      </c>
      <c r="AU157" s="127" t="s">
        <v>80</v>
      </c>
      <c r="AY157" s="120" t="s">
        <v>145</v>
      </c>
      <c r="BK157" s="128">
        <f>BK158</f>
        <v>0</v>
      </c>
    </row>
    <row r="158" spans="2:65" s="1" customFormat="1" ht="21.75" customHeight="1">
      <c r="B158" s="32"/>
      <c r="C158" s="131" t="s">
        <v>380</v>
      </c>
      <c r="D158" s="131" t="s">
        <v>148</v>
      </c>
      <c r="E158" s="132" t="s">
        <v>1094</v>
      </c>
      <c r="F158" s="133" t="s">
        <v>1095</v>
      </c>
      <c r="G158" s="134" t="s">
        <v>286</v>
      </c>
      <c r="H158" s="135">
        <v>1</v>
      </c>
      <c r="I158" s="136"/>
      <c r="J158" s="137">
        <f>ROUND(I158*H158,2)</f>
        <v>0</v>
      </c>
      <c r="K158" s="133" t="s">
        <v>19</v>
      </c>
      <c r="L158" s="32"/>
      <c r="M158" s="138" t="s">
        <v>19</v>
      </c>
      <c r="N158" s="139" t="s">
        <v>43</v>
      </c>
      <c r="P158" s="140">
        <f>O158*H158</f>
        <v>0</v>
      </c>
      <c r="Q158" s="140">
        <v>0</v>
      </c>
      <c r="R158" s="140">
        <f>Q158*H158</f>
        <v>0</v>
      </c>
      <c r="S158" s="140">
        <v>0</v>
      </c>
      <c r="T158" s="141">
        <f>S158*H158</f>
        <v>0</v>
      </c>
      <c r="AR158" s="142" t="s">
        <v>153</v>
      </c>
      <c r="AT158" s="142" t="s">
        <v>148</v>
      </c>
      <c r="AU158" s="142" t="s">
        <v>82</v>
      </c>
      <c r="AY158" s="17" t="s">
        <v>145</v>
      </c>
      <c r="BE158" s="143">
        <f>IF(N158="základní",J158,0)</f>
        <v>0</v>
      </c>
      <c r="BF158" s="143">
        <f>IF(N158="snížená",J158,0)</f>
        <v>0</v>
      </c>
      <c r="BG158" s="143">
        <f>IF(N158="zákl. přenesená",J158,0)</f>
        <v>0</v>
      </c>
      <c r="BH158" s="143">
        <f>IF(N158="sníž. přenesená",J158,0)</f>
        <v>0</v>
      </c>
      <c r="BI158" s="143">
        <f>IF(N158="nulová",J158,0)</f>
        <v>0</v>
      </c>
      <c r="BJ158" s="17" t="s">
        <v>80</v>
      </c>
      <c r="BK158" s="143">
        <f>ROUND(I158*H158,2)</f>
        <v>0</v>
      </c>
      <c r="BL158" s="17" t="s">
        <v>153</v>
      </c>
      <c r="BM158" s="142" t="s">
        <v>944</v>
      </c>
    </row>
    <row r="159" spans="2:65" s="11" customFormat="1" ht="22.9" customHeight="1">
      <c r="B159" s="119"/>
      <c r="D159" s="120" t="s">
        <v>71</v>
      </c>
      <c r="E159" s="129" t="s">
        <v>1096</v>
      </c>
      <c r="F159" s="129" t="s">
        <v>1096</v>
      </c>
      <c r="I159" s="122"/>
      <c r="J159" s="130">
        <f>BK159</f>
        <v>0</v>
      </c>
      <c r="L159" s="119"/>
      <c r="M159" s="124"/>
      <c r="P159" s="125">
        <f>SUM(P160:P163)</f>
        <v>0</v>
      </c>
      <c r="R159" s="125">
        <f>SUM(R160:R163)</f>
        <v>0</v>
      </c>
      <c r="T159" s="126">
        <f>SUM(T160:T163)</f>
        <v>0</v>
      </c>
      <c r="AR159" s="120" t="s">
        <v>80</v>
      </c>
      <c r="AT159" s="127" t="s">
        <v>71</v>
      </c>
      <c r="AU159" s="127" t="s">
        <v>80</v>
      </c>
      <c r="AY159" s="120" t="s">
        <v>145</v>
      </c>
      <c r="BK159" s="128">
        <f>SUM(BK160:BK163)</f>
        <v>0</v>
      </c>
    </row>
    <row r="160" spans="2:65" s="1" customFormat="1" ht="16.5" customHeight="1">
      <c r="B160" s="32"/>
      <c r="C160" s="131" t="s">
        <v>389</v>
      </c>
      <c r="D160" s="131" t="s">
        <v>148</v>
      </c>
      <c r="E160" s="132" t="s">
        <v>1097</v>
      </c>
      <c r="F160" s="133" t="s">
        <v>1098</v>
      </c>
      <c r="G160" s="134" t="s">
        <v>286</v>
      </c>
      <c r="H160" s="135">
        <v>1</v>
      </c>
      <c r="I160" s="136"/>
      <c r="J160" s="137">
        <f>ROUND(I160*H160,2)</f>
        <v>0</v>
      </c>
      <c r="K160" s="133" t="s">
        <v>19</v>
      </c>
      <c r="L160" s="32"/>
      <c r="M160" s="138" t="s">
        <v>19</v>
      </c>
      <c r="N160" s="139" t="s">
        <v>43</v>
      </c>
      <c r="P160" s="140">
        <f>O160*H160</f>
        <v>0</v>
      </c>
      <c r="Q160" s="140">
        <v>0</v>
      </c>
      <c r="R160" s="140">
        <f>Q160*H160</f>
        <v>0</v>
      </c>
      <c r="S160" s="140">
        <v>0</v>
      </c>
      <c r="T160" s="141">
        <f>S160*H160</f>
        <v>0</v>
      </c>
      <c r="AR160" s="142" t="s">
        <v>153</v>
      </c>
      <c r="AT160" s="142" t="s">
        <v>148</v>
      </c>
      <c r="AU160" s="142" t="s">
        <v>82</v>
      </c>
      <c r="AY160" s="17" t="s">
        <v>145</v>
      </c>
      <c r="BE160" s="143">
        <f>IF(N160="základní",J160,0)</f>
        <v>0</v>
      </c>
      <c r="BF160" s="143">
        <f>IF(N160="snížená",J160,0)</f>
        <v>0</v>
      </c>
      <c r="BG160" s="143">
        <f>IF(N160="zákl. přenesená",J160,0)</f>
        <v>0</v>
      </c>
      <c r="BH160" s="143">
        <f>IF(N160="sníž. přenesená",J160,0)</f>
        <v>0</v>
      </c>
      <c r="BI160" s="143">
        <f>IF(N160="nulová",J160,0)</f>
        <v>0</v>
      </c>
      <c r="BJ160" s="17" t="s">
        <v>80</v>
      </c>
      <c r="BK160" s="143">
        <f>ROUND(I160*H160,2)</f>
        <v>0</v>
      </c>
      <c r="BL160" s="17" t="s">
        <v>153</v>
      </c>
      <c r="BM160" s="142" t="s">
        <v>945</v>
      </c>
    </row>
    <row r="161" spans="2:65" s="1" customFormat="1" ht="16.5" customHeight="1">
      <c r="B161" s="32"/>
      <c r="C161" s="131" t="s">
        <v>394</v>
      </c>
      <c r="D161" s="131" t="s">
        <v>148</v>
      </c>
      <c r="E161" s="132" t="s">
        <v>1099</v>
      </c>
      <c r="F161" s="133" t="s">
        <v>1100</v>
      </c>
      <c r="G161" s="134" t="s">
        <v>286</v>
      </c>
      <c r="H161" s="135">
        <v>1</v>
      </c>
      <c r="I161" s="136"/>
      <c r="J161" s="137">
        <f>ROUND(I161*H161,2)</f>
        <v>0</v>
      </c>
      <c r="K161" s="133" t="s">
        <v>19</v>
      </c>
      <c r="L161" s="32"/>
      <c r="M161" s="138" t="s">
        <v>19</v>
      </c>
      <c r="N161" s="139" t="s">
        <v>43</v>
      </c>
      <c r="P161" s="140">
        <f>O161*H161</f>
        <v>0</v>
      </c>
      <c r="Q161" s="140">
        <v>0</v>
      </c>
      <c r="R161" s="140">
        <f>Q161*H161</f>
        <v>0</v>
      </c>
      <c r="S161" s="140">
        <v>0</v>
      </c>
      <c r="T161" s="141">
        <f>S161*H161</f>
        <v>0</v>
      </c>
      <c r="AR161" s="142" t="s">
        <v>153</v>
      </c>
      <c r="AT161" s="142" t="s">
        <v>148</v>
      </c>
      <c r="AU161" s="142" t="s">
        <v>82</v>
      </c>
      <c r="AY161" s="17" t="s">
        <v>145</v>
      </c>
      <c r="BE161" s="143">
        <f>IF(N161="základní",J161,0)</f>
        <v>0</v>
      </c>
      <c r="BF161" s="143">
        <f>IF(N161="snížená",J161,0)</f>
        <v>0</v>
      </c>
      <c r="BG161" s="143">
        <f>IF(N161="zákl. přenesená",J161,0)</f>
        <v>0</v>
      </c>
      <c r="BH161" s="143">
        <f>IF(N161="sníž. přenesená",J161,0)</f>
        <v>0</v>
      </c>
      <c r="BI161" s="143">
        <f>IF(N161="nulová",J161,0)</f>
        <v>0</v>
      </c>
      <c r="BJ161" s="17" t="s">
        <v>80</v>
      </c>
      <c r="BK161" s="143">
        <f>ROUND(I161*H161,2)</f>
        <v>0</v>
      </c>
      <c r="BL161" s="17" t="s">
        <v>153</v>
      </c>
      <c r="BM161" s="142" t="s">
        <v>946</v>
      </c>
    </row>
    <row r="162" spans="2:65" s="1" customFormat="1" ht="16.5" customHeight="1">
      <c r="B162" s="32"/>
      <c r="C162" s="131" t="s">
        <v>398</v>
      </c>
      <c r="D162" s="131" t="s">
        <v>148</v>
      </c>
      <c r="E162" s="132" t="s">
        <v>1101</v>
      </c>
      <c r="F162" s="133" t="s">
        <v>1102</v>
      </c>
      <c r="G162" s="134" t="s">
        <v>286</v>
      </c>
      <c r="H162" s="135">
        <v>1</v>
      </c>
      <c r="I162" s="136"/>
      <c r="J162" s="137">
        <f>ROUND(I162*H162,2)</f>
        <v>0</v>
      </c>
      <c r="K162" s="133" t="s">
        <v>19</v>
      </c>
      <c r="L162" s="32"/>
      <c r="M162" s="138" t="s">
        <v>19</v>
      </c>
      <c r="N162" s="139" t="s">
        <v>43</v>
      </c>
      <c r="P162" s="140">
        <f>O162*H162</f>
        <v>0</v>
      </c>
      <c r="Q162" s="140">
        <v>0</v>
      </c>
      <c r="R162" s="140">
        <f>Q162*H162</f>
        <v>0</v>
      </c>
      <c r="S162" s="140">
        <v>0</v>
      </c>
      <c r="T162" s="141">
        <f>S162*H162</f>
        <v>0</v>
      </c>
      <c r="AR162" s="142" t="s">
        <v>153</v>
      </c>
      <c r="AT162" s="142" t="s">
        <v>148</v>
      </c>
      <c r="AU162" s="142" t="s">
        <v>82</v>
      </c>
      <c r="AY162" s="17" t="s">
        <v>145</v>
      </c>
      <c r="BE162" s="143">
        <f>IF(N162="základní",J162,0)</f>
        <v>0</v>
      </c>
      <c r="BF162" s="143">
        <f>IF(N162="snížená",J162,0)</f>
        <v>0</v>
      </c>
      <c r="BG162" s="143">
        <f>IF(N162="zákl. přenesená",J162,0)</f>
        <v>0</v>
      </c>
      <c r="BH162" s="143">
        <f>IF(N162="sníž. přenesená",J162,0)</f>
        <v>0</v>
      </c>
      <c r="BI162" s="143">
        <f>IF(N162="nulová",J162,0)</f>
        <v>0</v>
      </c>
      <c r="BJ162" s="17" t="s">
        <v>80</v>
      </c>
      <c r="BK162" s="143">
        <f>ROUND(I162*H162,2)</f>
        <v>0</v>
      </c>
      <c r="BL162" s="17" t="s">
        <v>153</v>
      </c>
      <c r="BM162" s="142" t="s">
        <v>947</v>
      </c>
    </row>
    <row r="163" spans="2:65" s="1" customFormat="1" ht="16.5" customHeight="1">
      <c r="B163" s="32"/>
      <c r="C163" s="131" t="s">
        <v>405</v>
      </c>
      <c r="D163" s="131" t="s">
        <v>148</v>
      </c>
      <c r="E163" s="132" t="s">
        <v>1103</v>
      </c>
      <c r="F163" s="133" t="s">
        <v>1104</v>
      </c>
      <c r="G163" s="134" t="s">
        <v>286</v>
      </c>
      <c r="H163" s="135">
        <v>1</v>
      </c>
      <c r="I163" s="136"/>
      <c r="J163" s="137">
        <f>ROUND(I163*H163,2)</f>
        <v>0</v>
      </c>
      <c r="K163" s="133" t="s">
        <v>19</v>
      </c>
      <c r="L163" s="32"/>
      <c r="M163" s="182" t="s">
        <v>19</v>
      </c>
      <c r="N163" s="183" t="s">
        <v>43</v>
      </c>
      <c r="O163" s="184"/>
      <c r="P163" s="185">
        <f>O163*H163</f>
        <v>0</v>
      </c>
      <c r="Q163" s="185">
        <v>0</v>
      </c>
      <c r="R163" s="185">
        <f>Q163*H163</f>
        <v>0</v>
      </c>
      <c r="S163" s="185">
        <v>0</v>
      </c>
      <c r="T163" s="186">
        <f>S163*H163</f>
        <v>0</v>
      </c>
      <c r="AR163" s="142" t="s">
        <v>153</v>
      </c>
      <c r="AT163" s="142" t="s">
        <v>148</v>
      </c>
      <c r="AU163" s="142" t="s">
        <v>82</v>
      </c>
      <c r="AY163" s="17" t="s">
        <v>145</v>
      </c>
      <c r="BE163" s="143">
        <f>IF(N163="základní",J163,0)</f>
        <v>0</v>
      </c>
      <c r="BF163" s="143">
        <f>IF(N163="snížená",J163,0)</f>
        <v>0</v>
      </c>
      <c r="BG163" s="143">
        <f>IF(N163="zákl. přenesená",J163,0)</f>
        <v>0</v>
      </c>
      <c r="BH163" s="143">
        <f>IF(N163="sníž. přenesená",J163,0)</f>
        <v>0</v>
      </c>
      <c r="BI163" s="143">
        <f>IF(N163="nulová",J163,0)</f>
        <v>0</v>
      </c>
      <c r="BJ163" s="17" t="s">
        <v>80</v>
      </c>
      <c r="BK163" s="143">
        <f>ROUND(I163*H163,2)</f>
        <v>0</v>
      </c>
      <c r="BL163" s="17" t="s">
        <v>153</v>
      </c>
      <c r="BM163" s="142" t="s">
        <v>948</v>
      </c>
    </row>
    <row r="164" spans="2:65" s="1" customFormat="1" ht="6.95" customHeight="1">
      <c r="B164" s="41"/>
      <c r="C164" s="42"/>
      <c r="D164" s="42"/>
      <c r="E164" s="42"/>
      <c r="F164" s="42"/>
      <c r="G164" s="42"/>
      <c r="H164" s="42"/>
      <c r="I164" s="42"/>
      <c r="J164" s="42"/>
      <c r="K164" s="42"/>
      <c r="L164" s="32"/>
    </row>
  </sheetData>
  <sheetProtection algorithmName="SHA-512" hashValue="EDIvF/md6DaNK85M5mLeQD/Zr6pknxf5RG+HrAzjqFOwYnpoDtjs9Jf6q4LxA90jJT816cXAMQAlepUayn9BLg==" saltValue="SnAK5ddFWB1o3ocB9RwJFLXKWg095VVKiT0ZOnXWSQkQ8zdgqfgvI4a7p/4IF8dZjeFBIJbQKiIItS3j5v9PQg==" spinCount="100000" sheet="1" objects="1" scenarios="1" formatColumns="0" formatRows="0" autoFilter="0"/>
  <autoFilter ref="C102:K163" xr:uid="{00000000-0009-0000-0000-000006000000}"/>
  <mergeCells count="12">
    <mergeCell ref="E95:H95"/>
    <mergeCell ref="L2:V2"/>
    <mergeCell ref="E50:H50"/>
    <mergeCell ref="E52:H52"/>
    <mergeCell ref="E54:H54"/>
    <mergeCell ref="E91:H91"/>
    <mergeCell ref="E93:H93"/>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BM257"/>
  <sheetViews>
    <sheetView showGridLines="0" topLeftCell="A16" workbookViewId="0">
      <selection activeCell="J27" sqref="J27"/>
    </sheetView>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9"/>
      <c r="M2" s="289"/>
      <c r="N2" s="289"/>
      <c r="O2" s="289"/>
      <c r="P2" s="289"/>
      <c r="Q2" s="289"/>
      <c r="R2" s="289"/>
      <c r="S2" s="289"/>
      <c r="T2" s="289"/>
      <c r="U2" s="289"/>
      <c r="V2" s="289"/>
      <c r="AT2" s="17" t="s">
        <v>104</v>
      </c>
    </row>
    <row r="3" spans="2:46" ht="6.95" customHeight="1">
      <c r="B3" s="18"/>
      <c r="C3" s="19"/>
      <c r="D3" s="19"/>
      <c r="E3" s="19"/>
      <c r="F3" s="19"/>
      <c r="G3" s="19"/>
      <c r="H3" s="19"/>
      <c r="I3" s="19"/>
      <c r="J3" s="19"/>
      <c r="K3" s="19"/>
      <c r="L3" s="20"/>
      <c r="AT3" s="17" t="s">
        <v>82</v>
      </c>
    </row>
    <row r="4" spans="2:46" ht="24.95" customHeight="1">
      <c r="B4" s="20"/>
      <c r="D4" s="21" t="s">
        <v>111</v>
      </c>
      <c r="L4" s="20"/>
      <c r="M4" s="90" t="s">
        <v>10</v>
      </c>
      <c r="AT4" s="17" t="s">
        <v>4</v>
      </c>
    </row>
    <row r="5" spans="2:46" ht="6.95" customHeight="1">
      <c r="B5" s="20"/>
      <c r="L5" s="20"/>
    </row>
    <row r="6" spans="2:46" ht="12" customHeight="1">
      <c r="B6" s="20"/>
      <c r="D6" s="27" t="s">
        <v>16</v>
      </c>
      <c r="L6" s="20"/>
    </row>
    <row r="7" spans="2:46" ht="16.5" customHeight="1">
      <c r="B7" s="20"/>
      <c r="E7" s="318" t="str">
        <f>'Rekapitulace stavby'!K6</f>
        <v>Menza pro studenty a zaměstnance v budově MFF UK - Malostranské náměstí</v>
      </c>
      <c r="F7" s="319"/>
      <c r="G7" s="319"/>
      <c r="H7" s="319"/>
      <c r="L7" s="20"/>
    </row>
    <row r="8" spans="2:46" s="1" customFormat="1" ht="12" customHeight="1">
      <c r="B8" s="32"/>
      <c r="D8" s="27" t="s">
        <v>112</v>
      </c>
      <c r="L8" s="32"/>
    </row>
    <row r="9" spans="2:46" s="1" customFormat="1" ht="16.5" customHeight="1">
      <c r="B9" s="32"/>
      <c r="E9" s="282" t="s">
        <v>1105</v>
      </c>
      <c r="F9" s="320"/>
      <c r="G9" s="320"/>
      <c r="H9" s="320"/>
      <c r="L9" s="32"/>
    </row>
    <row r="10" spans="2:46" s="1" customFormat="1" ht="11.25">
      <c r="B10" s="32"/>
      <c r="L10" s="32"/>
    </row>
    <row r="11" spans="2:46" s="1" customFormat="1" ht="12" customHeight="1">
      <c r="B11" s="32"/>
      <c r="D11" s="27" t="s">
        <v>18</v>
      </c>
      <c r="F11" s="25" t="s">
        <v>19</v>
      </c>
      <c r="I11" s="27" t="s">
        <v>20</v>
      </c>
      <c r="J11" s="25" t="s">
        <v>19</v>
      </c>
      <c r="L11" s="32"/>
    </row>
    <row r="12" spans="2:46" s="1" customFormat="1" ht="12" customHeight="1">
      <c r="B12" s="32"/>
      <c r="D12" s="27" t="s">
        <v>21</v>
      </c>
      <c r="F12" s="25" t="s">
        <v>22</v>
      </c>
      <c r="I12" s="27" t="s">
        <v>23</v>
      </c>
      <c r="J12" s="49" t="str">
        <f>'Rekapitulace stavby'!AN8</f>
        <v>29. 4. 2024</v>
      </c>
      <c r="L12" s="32"/>
    </row>
    <row r="13" spans="2:46" s="1" customFormat="1" ht="10.9" customHeight="1">
      <c r="B13" s="32"/>
      <c r="L13" s="32"/>
    </row>
    <row r="14" spans="2:46" s="1" customFormat="1" ht="12" customHeight="1">
      <c r="B14" s="32"/>
      <c r="D14" s="27" t="s">
        <v>25</v>
      </c>
      <c r="I14" s="27" t="s">
        <v>26</v>
      </c>
      <c r="J14" s="25" t="s">
        <v>19</v>
      </c>
      <c r="L14" s="32"/>
    </row>
    <row r="15" spans="2:46" s="1" customFormat="1" ht="18" customHeight="1">
      <c r="B15" s="32"/>
      <c r="E15" s="25" t="s">
        <v>27</v>
      </c>
      <c r="I15" s="27" t="s">
        <v>28</v>
      </c>
      <c r="J15" s="25" t="s">
        <v>19</v>
      </c>
      <c r="L15" s="32"/>
    </row>
    <row r="16" spans="2:46" s="1" customFormat="1" ht="6.95" customHeight="1">
      <c r="B16" s="32"/>
      <c r="L16" s="32"/>
    </row>
    <row r="17" spans="2:12" s="1" customFormat="1" ht="12" customHeight="1">
      <c r="B17" s="32"/>
      <c r="D17" s="27" t="s">
        <v>29</v>
      </c>
      <c r="I17" s="27" t="s">
        <v>26</v>
      </c>
      <c r="J17" s="28" t="str">
        <f>'Rekapitulace stavby'!AN13</f>
        <v>Vyplň údaj</v>
      </c>
      <c r="L17" s="32"/>
    </row>
    <row r="18" spans="2:12" s="1" customFormat="1" ht="18" customHeight="1">
      <c r="B18" s="32"/>
      <c r="E18" s="321" t="str">
        <f>'Rekapitulace stavby'!E14</f>
        <v>Vyplň údaj</v>
      </c>
      <c r="F18" s="288"/>
      <c r="G18" s="288"/>
      <c r="H18" s="288"/>
      <c r="I18" s="27" t="s">
        <v>28</v>
      </c>
      <c r="J18" s="28" t="str">
        <f>'Rekapitulace stavby'!AN14</f>
        <v>Vyplň údaj</v>
      </c>
      <c r="L18" s="32"/>
    </row>
    <row r="19" spans="2:12" s="1" customFormat="1" ht="6.95" customHeight="1">
      <c r="B19" s="32"/>
      <c r="L19" s="32"/>
    </row>
    <row r="20" spans="2:12" s="1" customFormat="1" ht="12" customHeight="1">
      <c r="B20" s="32"/>
      <c r="D20" s="27" t="s">
        <v>31</v>
      </c>
      <c r="I20" s="27" t="s">
        <v>26</v>
      </c>
      <c r="J20" s="25" t="s">
        <v>19</v>
      </c>
      <c r="L20" s="32"/>
    </row>
    <row r="21" spans="2:12" s="1" customFormat="1" ht="18" customHeight="1">
      <c r="B21" s="32"/>
      <c r="E21" s="25" t="s">
        <v>32</v>
      </c>
      <c r="I21" s="27" t="s">
        <v>28</v>
      </c>
      <c r="J21" s="25" t="s">
        <v>19</v>
      </c>
      <c r="L21" s="32"/>
    </row>
    <row r="22" spans="2:12" s="1" customFormat="1" ht="6.95" customHeight="1">
      <c r="B22" s="32"/>
      <c r="L22" s="32"/>
    </row>
    <row r="23" spans="2:12" s="1" customFormat="1" ht="12" customHeight="1">
      <c r="B23" s="32"/>
      <c r="D23" s="27" t="s">
        <v>34</v>
      </c>
      <c r="I23" s="27" t="s">
        <v>26</v>
      </c>
      <c r="J23" s="25" t="s">
        <v>19</v>
      </c>
      <c r="L23" s="32"/>
    </row>
    <row r="24" spans="2:12" s="1" customFormat="1" ht="18" customHeight="1">
      <c r="B24" s="32"/>
      <c r="E24" s="25" t="s">
        <v>35</v>
      </c>
      <c r="I24" s="27" t="s">
        <v>28</v>
      </c>
      <c r="J24" s="25" t="s">
        <v>19</v>
      </c>
      <c r="L24" s="32"/>
    </row>
    <row r="25" spans="2:12" s="1" customFormat="1" ht="6.95" customHeight="1">
      <c r="B25" s="32"/>
      <c r="L25" s="32"/>
    </row>
    <row r="26" spans="2:12" s="1" customFormat="1" ht="12" customHeight="1">
      <c r="B26" s="32"/>
      <c r="D26" s="27" t="s">
        <v>36</v>
      </c>
      <c r="L26" s="32"/>
    </row>
    <row r="27" spans="2:12" s="7" customFormat="1" ht="409.5" customHeight="1">
      <c r="B27" s="91"/>
      <c r="E27" s="330" t="s">
        <v>1601</v>
      </c>
      <c r="F27" s="330"/>
      <c r="G27" s="330"/>
      <c r="H27" s="330"/>
      <c r="L27" s="91"/>
    </row>
    <row r="28" spans="2:12" s="1" customFormat="1" ht="6.95" customHeight="1">
      <c r="B28" s="32"/>
      <c r="L28" s="32"/>
    </row>
    <row r="29" spans="2:12" s="1" customFormat="1" ht="6.95" customHeight="1">
      <c r="B29" s="32"/>
      <c r="D29" s="50"/>
      <c r="E29" s="50"/>
      <c r="F29" s="50"/>
      <c r="G29" s="50"/>
      <c r="H29" s="50"/>
      <c r="I29" s="50"/>
      <c r="J29" s="50"/>
      <c r="K29" s="50"/>
      <c r="L29" s="32"/>
    </row>
    <row r="30" spans="2:12" s="1" customFormat="1" ht="25.35" customHeight="1">
      <c r="B30" s="32"/>
      <c r="D30" s="92" t="s">
        <v>38</v>
      </c>
      <c r="J30" s="63">
        <f>ROUND(J94, 2)</f>
        <v>0</v>
      </c>
      <c r="L30" s="32"/>
    </row>
    <row r="31" spans="2:12" s="1" customFormat="1" ht="6.95" customHeight="1">
      <c r="B31" s="32"/>
      <c r="D31" s="50"/>
      <c r="E31" s="50"/>
      <c r="F31" s="50"/>
      <c r="G31" s="50"/>
      <c r="H31" s="50"/>
      <c r="I31" s="50"/>
      <c r="J31" s="50"/>
      <c r="K31" s="50"/>
      <c r="L31" s="32"/>
    </row>
    <row r="32" spans="2:12" s="1" customFormat="1" ht="14.45" customHeight="1">
      <c r="B32" s="32"/>
      <c r="F32" s="35" t="s">
        <v>40</v>
      </c>
      <c r="I32" s="35" t="s">
        <v>39</v>
      </c>
      <c r="J32" s="35" t="s">
        <v>41</v>
      </c>
      <c r="L32" s="32"/>
    </row>
    <row r="33" spans="2:12" s="1" customFormat="1" ht="14.45" customHeight="1">
      <c r="B33" s="32"/>
      <c r="D33" s="52" t="s">
        <v>42</v>
      </c>
      <c r="E33" s="27" t="s">
        <v>43</v>
      </c>
      <c r="F33" s="83">
        <f>ROUND((SUM(BE94:BE256)),  2)</f>
        <v>0</v>
      </c>
      <c r="I33" s="93">
        <v>0.21</v>
      </c>
      <c r="J33" s="83">
        <f>ROUND(((SUM(BE94:BE256))*I33),  2)</f>
        <v>0</v>
      </c>
      <c r="L33" s="32"/>
    </row>
    <row r="34" spans="2:12" s="1" customFormat="1" ht="14.45" customHeight="1">
      <c r="B34" s="32"/>
      <c r="E34" s="27" t="s">
        <v>44</v>
      </c>
      <c r="F34" s="83">
        <f>ROUND((SUM(BF94:BF256)),  2)</f>
        <v>0</v>
      </c>
      <c r="I34" s="93">
        <v>0.12</v>
      </c>
      <c r="J34" s="83">
        <f>ROUND(((SUM(BF94:BF256))*I34),  2)</f>
        <v>0</v>
      </c>
      <c r="L34" s="32"/>
    </row>
    <row r="35" spans="2:12" s="1" customFormat="1" ht="14.45" hidden="1" customHeight="1">
      <c r="B35" s="32"/>
      <c r="E35" s="27" t="s">
        <v>45</v>
      </c>
      <c r="F35" s="83">
        <f>ROUND((SUM(BG94:BG256)),  2)</f>
        <v>0</v>
      </c>
      <c r="I35" s="93">
        <v>0.21</v>
      </c>
      <c r="J35" s="83">
        <f>0</f>
        <v>0</v>
      </c>
      <c r="L35" s="32"/>
    </row>
    <row r="36" spans="2:12" s="1" customFormat="1" ht="14.45" hidden="1" customHeight="1">
      <c r="B36" s="32"/>
      <c r="E36" s="27" t="s">
        <v>46</v>
      </c>
      <c r="F36" s="83">
        <f>ROUND((SUM(BH94:BH256)),  2)</f>
        <v>0</v>
      </c>
      <c r="I36" s="93">
        <v>0.12</v>
      </c>
      <c r="J36" s="83">
        <f>0</f>
        <v>0</v>
      </c>
      <c r="L36" s="32"/>
    </row>
    <row r="37" spans="2:12" s="1" customFormat="1" ht="14.45" hidden="1" customHeight="1">
      <c r="B37" s="32"/>
      <c r="E37" s="27" t="s">
        <v>47</v>
      </c>
      <c r="F37" s="83">
        <f>ROUND((SUM(BI94:BI256)),  2)</f>
        <v>0</v>
      </c>
      <c r="I37" s="93">
        <v>0</v>
      </c>
      <c r="J37" s="83">
        <f>0</f>
        <v>0</v>
      </c>
      <c r="L37" s="32"/>
    </row>
    <row r="38" spans="2:12" s="1" customFormat="1" ht="6.95" customHeight="1">
      <c r="B38" s="32"/>
      <c r="L38" s="32"/>
    </row>
    <row r="39" spans="2:12" s="1" customFormat="1" ht="25.35" customHeight="1">
      <c r="B39" s="32"/>
      <c r="C39" s="94"/>
      <c r="D39" s="95" t="s">
        <v>48</v>
      </c>
      <c r="E39" s="54"/>
      <c r="F39" s="54"/>
      <c r="G39" s="96" t="s">
        <v>49</v>
      </c>
      <c r="H39" s="97" t="s">
        <v>50</v>
      </c>
      <c r="I39" s="54"/>
      <c r="J39" s="98">
        <f>SUM(J30:J37)</f>
        <v>0</v>
      </c>
      <c r="K39" s="99"/>
      <c r="L39" s="32"/>
    </row>
    <row r="40" spans="2:12" s="1" customFormat="1" ht="14.45" customHeight="1">
      <c r="B40" s="41"/>
      <c r="C40" s="42"/>
      <c r="D40" s="42"/>
      <c r="E40" s="42"/>
      <c r="F40" s="42"/>
      <c r="G40" s="42"/>
      <c r="H40" s="42"/>
      <c r="I40" s="42"/>
      <c r="J40" s="42"/>
      <c r="K40" s="42"/>
      <c r="L40" s="32"/>
    </row>
    <row r="44" spans="2:12" s="1" customFormat="1" ht="6.95" customHeight="1">
      <c r="B44" s="43"/>
      <c r="C44" s="44"/>
      <c r="D44" s="44"/>
      <c r="E44" s="44"/>
      <c r="F44" s="44"/>
      <c r="G44" s="44"/>
      <c r="H44" s="44"/>
      <c r="I44" s="44"/>
      <c r="J44" s="44"/>
      <c r="K44" s="44"/>
      <c r="L44" s="32"/>
    </row>
    <row r="45" spans="2:12" s="1" customFormat="1" ht="24.95" customHeight="1">
      <c r="B45" s="32"/>
      <c r="C45" s="21" t="s">
        <v>114</v>
      </c>
      <c r="L45" s="32"/>
    </row>
    <row r="46" spans="2:12" s="1" customFormat="1" ht="6.95" customHeight="1">
      <c r="B46" s="32"/>
      <c r="L46" s="32"/>
    </row>
    <row r="47" spans="2:12" s="1" customFormat="1" ht="12" customHeight="1">
      <c r="B47" s="32"/>
      <c r="C47" s="27" t="s">
        <v>16</v>
      </c>
      <c r="L47" s="32"/>
    </row>
    <row r="48" spans="2:12" s="1" customFormat="1" ht="16.5" customHeight="1">
      <c r="B48" s="32"/>
      <c r="E48" s="318" t="str">
        <f>E7</f>
        <v>Menza pro studenty a zaměstnance v budově MFF UK - Malostranské náměstí</v>
      </c>
      <c r="F48" s="319"/>
      <c r="G48" s="319"/>
      <c r="H48" s="319"/>
      <c r="L48" s="32"/>
    </row>
    <row r="49" spans="2:47" s="1" customFormat="1" ht="12" customHeight="1">
      <c r="B49" s="32"/>
      <c r="C49" s="27" t="s">
        <v>112</v>
      </c>
      <c r="L49" s="32"/>
    </row>
    <row r="50" spans="2:47" s="1" customFormat="1" ht="16.5" customHeight="1">
      <c r="B50" s="32"/>
      <c r="E50" s="282" t="str">
        <f>E9</f>
        <v>SO 06 - GASTRO</v>
      </c>
      <c r="F50" s="320"/>
      <c r="G50" s="320"/>
      <c r="H50" s="320"/>
      <c r="L50" s="32"/>
    </row>
    <row r="51" spans="2:47" s="1" customFormat="1" ht="6.95" customHeight="1">
      <c r="B51" s="32"/>
      <c r="L51" s="32"/>
    </row>
    <row r="52" spans="2:47" s="1" customFormat="1" ht="12" customHeight="1">
      <c r="B52" s="32"/>
      <c r="C52" s="27" t="s">
        <v>21</v>
      </c>
      <c r="F52" s="25" t="str">
        <f>F12</f>
        <v>Malostranské náměstí</v>
      </c>
      <c r="I52" s="27" t="s">
        <v>23</v>
      </c>
      <c r="J52" s="49" t="str">
        <f>IF(J12="","",J12)</f>
        <v>29. 4. 2024</v>
      </c>
      <c r="L52" s="32"/>
    </row>
    <row r="53" spans="2:47" s="1" customFormat="1" ht="6.95" customHeight="1">
      <c r="B53" s="32"/>
      <c r="L53" s="32"/>
    </row>
    <row r="54" spans="2:47" s="1" customFormat="1" ht="15.2" customHeight="1">
      <c r="B54" s="32"/>
      <c r="C54" s="27" t="s">
        <v>25</v>
      </c>
      <c r="F54" s="25" t="str">
        <f>E15</f>
        <v>Univerzita Karlova</v>
      </c>
      <c r="I54" s="27" t="s">
        <v>31</v>
      </c>
      <c r="J54" s="30" t="str">
        <f>E21</f>
        <v>ISONOE INVEST a.s.</v>
      </c>
      <c r="L54" s="32"/>
    </row>
    <row r="55" spans="2:47" s="1" customFormat="1" ht="15.2" customHeight="1">
      <c r="B55" s="32"/>
      <c r="C55" s="27" t="s">
        <v>29</v>
      </c>
      <c r="F55" s="25" t="str">
        <f>IF(E18="","",E18)</f>
        <v>Vyplň údaj</v>
      </c>
      <c r="I55" s="27" t="s">
        <v>34</v>
      </c>
      <c r="J55" s="30" t="str">
        <f>E24</f>
        <v>Jaroslav Kudláček</v>
      </c>
      <c r="L55" s="32"/>
    </row>
    <row r="56" spans="2:47" s="1" customFormat="1" ht="10.35" customHeight="1">
      <c r="B56" s="32"/>
      <c r="L56" s="32"/>
    </row>
    <row r="57" spans="2:47" s="1" customFormat="1" ht="29.25" customHeight="1">
      <c r="B57" s="32"/>
      <c r="C57" s="100" t="s">
        <v>115</v>
      </c>
      <c r="D57" s="94"/>
      <c r="E57" s="94"/>
      <c r="F57" s="94"/>
      <c r="G57" s="94"/>
      <c r="H57" s="94"/>
      <c r="I57" s="94"/>
      <c r="J57" s="101" t="s">
        <v>116</v>
      </c>
      <c r="K57" s="94"/>
      <c r="L57" s="32"/>
    </row>
    <row r="58" spans="2:47" s="1" customFormat="1" ht="10.35" customHeight="1">
      <c r="B58" s="32"/>
      <c r="L58" s="32"/>
    </row>
    <row r="59" spans="2:47" s="1" customFormat="1" ht="22.9" customHeight="1">
      <c r="B59" s="32"/>
      <c r="C59" s="102" t="s">
        <v>70</v>
      </c>
      <c r="J59" s="63">
        <f>J94</f>
        <v>0</v>
      </c>
      <c r="L59" s="32"/>
      <c r="AU59" s="17" t="s">
        <v>117</v>
      </c>
    </row>
    <row r="60" spans="2:47" s="8" customFormat="1" ht="24.95" customHeight="1">
      <c r="B60" s="103"/>
      <c r="D60" s="104" t="s">
        <v>1106</v>
      </c>
      <c r="E60" s="105"/>
      <c r="F60" s="105"/>
      <c r="G60" s="105"/>
      <c r="H60" s="105"/>
      <c r="I60" s="105"/>
      <c r="J60" s="106">
        <f>J95</f>
        <v>0</v>
      </c>
      <c r="L60" s="103"/>
    </row>
    <row r="61" spans="2:47" s="8" customFormat="1" ht="24.95" customHeight="1">
      <c r="B61" s="103"/>
      <c r="D61" s="104" t="s">
        <v>1107</v>
      </c>
      <c r="E61" s="105"/>
      <c r="F61" s="105"/>
      <c r="G61" s="105"/>
      <c r="H61" s="105"/>
      <c r="I61" s="105"/>
      <c r="J61" s="106">
        <f>J102</f>
        <v>0</v>
      </c>
      <c r="L61" s="103"/>
    </row>
    <row r="62" spans="2:47" s="8" customFormat="1" ht="24.95" customHeight="1">
      <c r="B62" s="103"/>
      <c r="D62" s="104" t="s">
        <v>1108</v>
      </c>
      <c r="E62" s="105"/>
      <c r="F62" s="105"/>
      <c r="G62" s="105"/>
      <c r="H62" s="105"/>
      <c r="I62" s="105"/>
      <c r="J62" s="106">
        <f>J105</f>
        <v>0</v>
      </c>
      <c r="L62" s="103"/>
    </row>
    <row r="63" spans="2:47" s="8" customFormat="1" ht="24.95" customHeight="1">
      <c r="B63" s="103"/>
      <c r="D63" s="104" t="s">
        <v>1109</v>
      </c>
      <c r="E63" s="105"/>
      <c r="F63" s="105"/>
      <c r="G63" s="105"/>
      <c r="H63" s="105"/>
      <c r="I63" s="105"/>
      <c r="J63" s="106">
        <f>J127</f>
        <v>0</v>
      </c>
      <c r="L63" s="103"/>
    </row>
    <row r="64" spans="2:47" s="8" customFormat="1" ht="24.95" customHeight="1">
      <c r="B64" s="103"/>
      <c r="D64" s="104" t="s">
        <v>1110</v>
      </c>
      <c r="E64" s="105"/>
      <c r="F64" s="105"/>
      <c r="G64" s="105"/>
      <c r="H64" s="105"/>
      <c r="I64" s="105"/>
      <c r="J64" s="106">
        <f>J139</f>
        <v>0</v>
      </c>
      <c r="L64" s="103"/>
    </row>
    <row r="65" spans="2:12" s="8" customFormat="1" ht="24.95" customHeight="1">
      <c r="B65" s="103"/>
      <c r="D65" s="104" t="s">
        <v>1111</v>
      </c>
      <c r="E65" s="105"/>
      <c r="F65" s="105"/>
      <c r="G65" s="105"/>
      <c r="H65" s="105"/>
      <c r="I65" s="105"/>
      <c r="J65" s="106">
        <f>J147</f>
        <v>0</v>
      </c>
      <c r="L65" s="103"/>
    </row>
    <row r="66" spans="2:12" s="8" customFormat="1" ht="24.95" customHeight="1">
      <c r="B66" s="103"/>
      <c r="D66" s="104" t="s">
        <v>1112</v>
      </c>
      <c r="E66" s="105"/>
      <c r="F66" s="105"/>
      <c r="G66" s="105"/>
      <c r="H66" s="105"/>
      <c r="I66" s="105"/>
      <c r="J66" s="106">
        <f>J156</f>
        <v>0</v>
      </c>
      <c r="L66" s="103"/>
    </row>
    <row r="67" spans="2:12" s="8" customFormat="1" ht="24.95" customHeight="1">
      <c r="B67" s="103"/>
      <c r="D67" s="104" t="s">
        <v>1113</v>
      </c>
      <c r="E67" s="105"/>
      <c r="F67" s="105"/>
      <c r="G67" s="105"/>
      <c r="H67" s="105"/>
      <c r="I67" s="105"/>
      <c r="J67" s="106">
        <f>J165</f>
        <v>0</v>
      </c>
      <c r="L67" s="103"/>
    </row>
    <row r="68" spans="2:12" s="8" customFormat="1" ht="24.95" customHeight="1">
      <c r="B68" s="103"/>
      <c r="D68" s="104" t="s">
        <v>1114</v>
      </c>
      <c r="E68" s="105"/>
      <c r="F68" s="105"/>
      <c r="G68" s="105"/>
      <c r="H68" s="105"/>
      <c r="I68" s="105"/>
      <c r="J68" s="106">
        <f>J198</f>
        <v>0</v>
      </c>
      <c r="L68" s="103"/>
    </row>
    <row r="69" spans="2:12" s="8" customFormat="1" ht="24.95" customHeight="1">
      <c r="B69" s="103"/>
      <c r="D69" s="104" t="s">
        <v>1115</v>
      </c>
      <c r="E69" s="105"/>
      <c r="F69" s="105"/>
      <c r="G69" s="105"/>
      <c r="H69" s="105"/>
      <c r="I69" s="105"/>
      <c r="J69" s="106">
        <f>J203</f>
        <v>0</v>
      </c>
      <c r="L69" s="103"/>
    </row>
    <row r="70" spans="2:12" s="8" customFormat="1" ht="24.95" customHeight="1">
      <c r="B70" s="103"/>
      <c r="D70" s="104" t="s">
        <v>1116</v>
      </c>
      <c r="E70" s="105"/>
      <c r="F70" s="105"/>
      <c r="G70" s="105"/>
      <c r="H70" s="105"/>
      <c r="I70" s="105"/>
      <c r="J70" s="106">
        <f>J207</f>
        <v>0</v>
      </c>
      <c r="L70" s="103"/>
    </row>
    <row r="71" spans="2:12" s="8" customFormat="1" ht="24.95" customHeight="1">
      <c r="B71" s="103"/>
      <c r="D71" s="104" t="s">
        <v>1117</v>
      </c>
      <c r="E71" s="105"/>
      <c r="F71" s="105"/>
      <c r="G71" s="105"/>
      <c r="H71" s="105"/>
      <c r="I71" s="105"/>
      <c r="J71" s="106">
        <f>J218</f>
        <v>0</v>
      </c>
      <c r="L71" s="103"/>
    </row>
    <row r="72" spans="2:12" s="8" customFormat="1" ht="24.95" customHeight="1">
      <c r="B72" s="103"/>
      <c r="D72" s="104" t="s">
        <v>1118</v>
      </c>
      <c r="E72" s="105"/>
      <c r="F72" s="105"/>
      <c r="G72" s="105"/>
      <c r="H72" s="105"/>
      <c r="I72" s="105"/>
      <c r="J72" s="106">
        <f>J221</f>
        <v>0</v>
      </c>
      <c r="L72" s="103"/>
    </row>
    <row r="73" spans="2:12" s="8" customFormat="1" ht="24.95" customHeight="1">
      <c r="B73" s="103"/>
      <c r="D73" s="104" t="s">
        <v>1119</v>
      </c>
      <c r="E73" s="105"/>
      <c r="F73" s="105"/>
      <c r="G73" s="105"/>
      <c r="H73" s="105"/>
      <c r="I73" s="105"/>
      <c r="J73" s="106">
        <f>J237</f>
        <v>0</v>
      </c>
      <c r="L73" s="103"/>
    </row>
    <row r="74" spans="2:12" s="8" customFormat="1" ht="24.95" customHeight="1">
      <c r="B74" s="103"/>
      <c r="D74" s="104" t="s">
        <v>1120</v>
      </c>
      <c r="E74" s="105"/>
      <c r="F74" s="105"/>
      <c r="G74" s="105"/>
      <c r="H74" s="105"/>
      <c r="I74" s="105"/>
      <c r="J74" s="106">
        <f>J249</f>
        <v>0</v>
      </c>
      <c r="L74" s="103"/>
    </row>
    <row r="75" spans="2:12" s="1" customFormat="1" ht="21.75" customHeight="1">
      <c r="B75" s="32"/>
      <c r="L75" s="32"/>
    </row>
    <row r="76" spans="2:12" s="1" customFormat="1" ht="6.95" customHeight="1">
      <c r="B76" s="41"/>
      <c r="C76" s="42"/>
      <c r="D76" s="42"/>
      <c r="E76" s="42"/>
      <c r="F76" s="42"/>
      <c r="G76" s="42"/>
      <c r="H76" s="42"/>
      <c r="I76" s="42"/>
      <c r="J76" s="42"/>
      <c r="K76" s="42"/>
      <c r="L76" s="32"/>
    </row>
    <row r="80" spans="2:12" s="1" customFormat="1" ht="6.95" customHeight="1">
      <c r="B80" s="43"/>
      <c r="C80" s="44"/>
      <c r="D80" s="44"/>
      <c r="E80" s="44"/>
      <c r="F80" s="44"/>
      <c r="G80" s="44"/>
      <c r="H80" s="44"/>
      <c r="I80" s="44"/>
      <c r="J80" s="44"/>
      <c r="K80" s="44"/>
      <c r="L80" s="32"/>
    </row>
    <row r="81" spans="2:65" s="1" customFormat="1" ht="24.95" customHeight="1">
      <c r="B81" s="32"/>
      <c r="C81" s="21" t="s">
        <v>130</v>
      </c>
      <c r="L81" s="32"/>
    </row>
    <row r="82" spans="2:65" s="1" customFormat="1" ht="6.95" customHeight="1">
      <c r="B82" s="32"/>
      <c r="L82" s="32"/>
    </row>
    <row r="83" spans="2:65" s="1" customFormat="1" ht="12" customHeight="1">
      <c r="B83" s="32"/>
      <c r="C83" s="27" t="s">
        <v>16</v>
      </c>
      <c r="L83" s="32"/>
    </row>
    <row r="84" spans="2:65" s="1" customFormat="1" ht="16.5" customHeight="1">
      <c r="B84" s="32"/>
      <c r="E84" s="318" t="str">
        <f>E7</f>
        <v>Menza pro studenty a zaměstnance v budově MFF UK - Malostranské náměstí</v>
      </c>
      <c r="F84" s="319"/>
      <c r="G84" s="319"/>
      <c r="H84" s="319"/>
      <c r="L84" s="32"/>
    </row>
    <row r="85" spans="2:65" s="1" customFormat="1" ht="12" customHeight="1">
      <c r="B85" s="32"/>
      <c r="C85" s="27" t="s">
        <v>112</v>
      </c>
      <c r="L85" s="32"/>
    </row>
    <row r="86" spans="2:65" s="1" customFormat="1" ht="16.5" customHeight="1">
      <c r="B86" s="32"/>
      <c r="E86" s="282" t="str">
        <f>E9</f>
        <v>SO 06 - GASTRO</v>
      </c>
      <c r="F86" s="320"/>
      <c r="G86" s="320"/>
      <c r="H86" s="320"/>
      <c r="L86" s="32"/>
    </row>
    <row r="87" spans="2:65" s="1" customFormat="1" ht="6.95" customHeight="1">
      <c r="B87" s="32"/>
      <c r="L87" s="32"/>
    </row>
    <row r="88" spans="2:65" s="1" customFormat="1" ht="12" customHeight="1">
      <c r="B88" s="32"/>
      <c r="C88" s="27" t="s">
        <v>21</v>
      </c>
      <c r="F88" s="25" t="str">
        <f>F12</f>
        <v>Malostranské náměstí</v>
      </c>
      <c r="I88" s="27" t="s">
        <v>23</v>
      </c>
      <c r="J88" s="49" t="str">
        <f>IF(J12="","",J12)</f>
        <v>29. 4. 2024</v>
      </c>
      <c r="L88" s="32"/>
    </row>
    <row r="89" spans="2:65" s="1" customFormat="1" ht="6.95" customHeight="1">
      <c r="B89" s="32"/>
      <c r="L89" s="32"/>
    </row>
    <row r="90" spans="2:65" s="1" customFormat="1" ht="15.2" customHeight="1">
      <c r="B90" s="32"/>
      <c r="C90" s="27" t="s">
        <v>25</v>
      </c>
      <c r="F90" s="25" t="str">
        <f>E15</f>
        <v>Univerzita Karlova</v>
      </c>
      <c r="I90" s="27" t="s">
        <v>31</v>
      </c>
      <c r="J90" s="30" t="str">
        <f>E21</f>
        <v>ISONOE INVEST a.s.</v>
      </c>
      <c r="L90" s="32"/>
    </row>
    <row r="91" spans="2:65" s="1" customFormat="1" ht="15.2" customHeight="1">
      <c r="B91" s="32"/>
      <c r="C91" s="27" t="s">
        <v>29</v>
      </c>
      <c r="F91" s="25" t="str">
        <f>IF(E18="","",E18)</f>
        <v>Vyplň údaj</v>
      </c>
      <c r="I91" s="27" t="s">
        <v>34</v>
      </c>
      <c r="J91" s="30" t="str">
        <f>E24</f>
        <v>Jaroslav Kudláček</v>
      </c>
      <c r="L91" s="32"/>
    </row>
    <row r="92" spans="2:65" s="1" customFormat="1" ht="10.35" customHeight="1">
      <c r="B92" s="32"/>
      <c r="L92" s="32"/>
    </row>
    <row r="93" spans="2:65" s="10" customFormat="1" ht="29.25" customHeight="1">
      <c r="B93" s="111"/>
      <c r="C93" s="112" t="s">
        <v>131</v>
      </c>
      <c r="D93" s="113" t="s">
        <v>57</v>
      </c>
      <c r="E93" s="113" t="s">
        <v>53</v>
      </c>
      <c r="F93" s="113" t="s">
        <v>54</v>
      </c>
      <c r="G93" s="113" t="s">
        <v>132</v>
      </c>
      <c r="H93" s="113" t="s">
        <v>133</v>
      </c>
      <c r="I93" s="113" t="s">
        <v>134</v>
      </c>
      <c r="J93" s="113" t="s">
        <v>116</v>
      </c>
      <c r="K93" s="114" t="s">
        <v>135</v>
      </c>
      <c r="L93" s="111"/>
      <c r="M93" s="56" t="s">
        <v>19</v>
      </c>
      <c r="N93" s="57" t="s">
        <v>42</v>
      </c>
      <c r="O93" s="57" t="s">
        <v>136</v>
      </c>
      <c r="P93" s="57" t="s">
        <v>137</v>
      </c>
      <c r="Q93" s="57" t="s">
        <v>138</v>
      </c>
      <c r="R93" s="57" t="s">
        <v>139</v>
      </c>
      <c r="S93" s="57" t="s">
        <v>140</v>
      </c>
      <c r="T93" s="58" t="s">
        <v>141</v>
      </c>
    </row>
    <row r="94" spans="2:65" s="1" customFormat="1" ht="22.9" customHeight="1">
      <c r="B94" s="32"/>
      <c r="C94" s="61" t="s">
        <v>142</v>
      </c>
      <c r="J94" s="115">
        <f>BK94</f>
        <v>0</v>
      </c>
      <c r="L94" s="32"/>
      <c r="M94" s="59"/>
      <c r="N94" s="50"/>
      <c r="O94" s="50"/>
      <c r="P94" s="116">
        <f>P95+P102+P105+P127+P139+P147+P156+P165+P198+P203+P207+P218+P221+P237+P249</f>
        <v>0</v>
      </c>
      <c r="Q94" s="50"/>
      <c r="R94" s="116">
        <f>R95+R102+R105+R127+R139+R147+R156+R165+R198+R203+R207+R218+R221+R237+R249</f>
        <v>0</v>
      </c>
      <c r="S94" s="50"/>
      <c r="T94" s="117">
        <f>T95+T102+T105+T127+T139+T147+T156+T165+T198+T203+T207+T218+T221+T237+T249</f>
        <v>0</v>
      </c>
      <c r="AT94" s="17" t="s">
        <v>71</v>
      </c>
      <c r="AU94" s="17" t="s">
        <v>117</v>
      </c>
      <c r="BK94" s="118">
        <f>BK95+BK102+BK105+BK127+BK139+BK147+BK156+BK165+BK198+BK203+BK207+BK218+BK221+BK237+BK249</f>
        <v>0</v>
      </c>
    </row>
    <row r="95" spans="2:65" s="11" customFormat="1" ht="25.9" customHeight="1">
      <c r="B95" s="119"/>
      <c r="D95" s="120" t="s">
        <v>71</v>
      </c>
      <c r="E95" s="121" t="s">
        <v>417</v>
      </c>
      <c r="F95" s="121" t="s">
        <v>1121</v>
      </c>
      <c r="I95" s="122"/>
      <c r="J95" s="123">
        <f>BK95</f>
        <v>0</v>
      </c>
      <c r="L95" s="119"/>
      <c r="M95" s="124"/>
      <c r="P95" s="125">
        <f>SUM(P96:P101)</f>
        <v>0</v>
      </c>
      <c r="R95" s="125">
        <f>SUM(R96:R101)</f>
        <v>0</v>
      </c>
      <c r="T95" s="126">
        <f>SUM(T96:T101)</f>
        <v>0</v>
      </c>
      <c r="AR95" s="120" t="s">
        <v>80</v>
      </c>
      <c r="AT95" s="127" t="s">
        <v>71</v>
      </c>
      <c r="AU95" s="127" t="s">
        <v>72</v>
      </c>
      <c r="AY95" s="120" t="s">
        <v>145</v>
      </c>
      <c r="BK95" s="128">
        <f>SUM(BK96:BK101)</f>
        <v>0</v>
      </c>
    </row>
    <row r="96" spans="2:65" s="1" customFormat="1" ht="114.95" customHeight="1">
      <c r="B96" s="32"/>
      <c r="C96" s="131" t="s">
        <v>80</v>
      </c>
      <c r="D96" s="131" t="s">
        <v>148</v>
      </c>
      <c r="E96" s="132" t="s">
        <v>1122</v>
      </c>
      <c r="F96" s="133" t="s">
        <v>1123</v>
      </c>
      <c r="G96" s="134" t="s">
        <v>19</v>
      </c>
      <c r="H96" s="135">
        <v>1</v>
      </c>
      <c r="I96" s="136"/>
      <c r="J96" s="137">
        <f>ROUND(I96*H96,2)</f>
        <v>0</v>
      </c>
      <c r="K96" s="133" t="s">
        <v>19</v>
      </c>
      <c r="L96" s="32"/>
      <c r="M96" s="138" t="s">
        <v>19</v>
      </c>
      <c r="N96" s="139" t="s">
        <v>43</v>
      </c>
      <c r="P96" s="140">
        <f>O96*H96</f>
        <v>0</v>
      </c>
      <c r="Q96" s="140">
        <v>0</v>
      </c>
      <c r="R96" s="140">
        <f>Q96*H96</f>
        <v>0</v>
      </c>
      <c r="S96" s="140">
        <v>0</v>
      </c>
      <c r="T96" s="141">
        <f>S96*H96</f>
        <v>0</v>
      </c>
      <c r="AR96" s="142" t="s">
        <v>153</v>
      </c>
      <c r="AT96" s="142" t="s">
        <v>148</v>
      </c>
      <c r="AU96" s="142" t="s">
        <v>80</v>
      </c>
      <c r="AY96" s="17" t="s">
        <v>145</v>
      </c>
      <c r="BE96" s="143">
        <f>IF(N96="základní",J96,0)</f>
        <v>0</v>
      </c>
      <c r="BF96" s="143">
        <f>IF(N96="snížená",J96,0)</f>
        <v>0</v>
      </c>
      <c r="BG96" s="143">
        <f>IF(N96="zákl. přenesená",J96,0)</f>
        <v>0</v>
      </c>
      <c r="BH96" s="143">
        <f>IF(N96="sníž. přenesená",J96,0)</f>
        <v>0</v>
      </c>
      <c r="BI96" s="143">
        <f>IF(N96="nulová",J96,0)</f>
        <v>0</v>
      </c>
      <c r="BJ96" s="17" t="s">
        <v>80</v>
      </c>
      <c r="BK96" s="143">
        <f>ROUND(I96*H96,2)</f>
        <v>0</v>
      </c>
      <c r="BL96" s="17" t="s">
        <v>153</v>
      </c>
      <c r="BM96" s="142" t="s">
        <v>82</v>
      </c>
    </row>
    <row r="97" spans="2:65" s="1" customFormat="1" ht="48.75">
      <c r="B97" s="32"/>
      <c r="D97" s="149" t="s">
        <v>1124</v>
      </c>
      <c r="F97" s="189" t="s">
        <v>1125</v>
      </c>
      <c r="I97" s="146"/>
      <c r="L97" s="32"/>
      <c r="M97" s="147"/>
      <c r="T97" s="53"/>
      <c r="AT97" s="17" t="s">
        <v>1124</v>
      </c>
      <c r="AU97" s="17" t="s">
        <v>80</v>
      </c>
    </row>
    <row r="98" spans="2:65" s="1" customFormat="1" ht="114.95" customHeight="1">
      <c r="B98" s="32"/>
      <c r="C98" s="131" t="s">
        <v>82</v>
      </c>
      <c r="D98" s="131" t="s">
        <v>148</v>
      </c>
      <c r="E98" s="132" t="s">
        <v>1126</v>
      </c>
      <c r="F98" s="133" t="s">
        <v>1123</v>
      </c>
      <c r="G98" s="134" t="s">
        <v>19</v>
      </c>
      <c r="H98" s="135">
        <v>1</v>
      </c>
      <c r="I98" s="136"/>
      <c r="J98" s="137">
        <f>ROUND(I98*H98,2)</f>
        <v>0</v>
      </c>
      <c r="K98" s="133" t="s">
        <v>19</v>
      </c>
      <c r="L98" s="32"/>
      <c r="M98" s="138" t="s">
        <v>19</v>
      </c>
      <c r="N98" s="139" t="s">
        <v>43</v>
      </c>
      <c r="P98" s="140">
        <f>O98*H98</f>
        <v>0</v>
      </c>
      <c r="Q98" s="140">
        <v>0</v>
      </c>
      <c r="R98" s="140">
        <f>Q98*H98</f>
        <v>0</v>
      </c>
      <c r="S98" s="140">
        <v>0</v>
      </c>
      <c r="T98" s="141">
        <f>S98*H98</f>
        <v>0</v>
      </c>
      <c r="AR98" s="142" t="s">
        <v>153</v>
      </c>
      <c r="AT98" s="142" t="s">
        <v>148</v>
      </c>
      <c r="AU98" s="142" t="s">
        <v>80</v>
      </c>
      <c r="AY98" s="17" t="s">
        <v>145</v>
      </c>
      <c r="BE98" s="143">
        <f>IF(N98="základní",J98,0)</f>
        <v>0</v>
      </c>
      <c r="BF98" s="143">
        <f>IF(N98="snížená",J98,0)</f>
        <v>0</v>
      </c>
      <c r="BG98" s="143">
        <f>IF(N98="zákl. přenesená",J98,0)</f>
        <v>0</v>
      </c>
      <c r="BH98" s="143">
        <f>IF(N98="sníž. přenesená",J98,0)</f>
        <v>0</v>
      </c>
      <c r="BI98" s="143">
        <f>IF(N98="nulová",J98,0)</f>
        <v>0</v>
      </c>
      <c r="BJ98" s="17" t="s">
        <v>80</v>
      </c>
      <c r="BK98" s="143">
        <f>ROUND(I98*H98,2)</f>
        <v>0</v>
      </c>
      <c r="BL98" s="17" t="s">
        <v>153</v>
      </c>
      <c r="BM98" s="142" t="s">
        <v>153</v>
      </c>
    </row>
    <row r="99" spans="2:65" s="1" customFormat="1" ht="48.75">
      <c r="B99" s="32"/>
      <c r="D99" s="149" t="s">
        <v>1124</v>
      </c>
      <c r="F99" s="189" t="s">
        <v>1127</v>
      </c>
      <c r="I99" s="146"/>
      <c r="L99" s="32"/>
      <c r="M99" s="147"/>
      <c r="T99" s="53"/>
      <c r="AT99" s="17" t="s">
        <v>1124</v>
      </c>
      <c r="AU99" s="17" t="s">
        <v>80</v>
      </c>
    </row>
    <row r="100" spans="2:65" s="1" customFormat="1" ht="24.2" customHeight="1">
      <c r="B100" s="32"/>
      <c r="C100" s="131" t="s">
        <v>167</v>
      </c>
      <c r="D100" s="131" t="s">
        <v>148</v>
      </c>
      <c r="E100" s="132" t="s">
        <v>1128</v>
      </c>
      <c r="F100" s="133" t="s">
        <v>1129</v>
      </c>
      <c r="G100" s="134" t="s">
        <v>19</v>
      </c>
      <c r="H100" s="135">
        <v>1</v>
      </c>
      <c r="I100" s="136"/>
      <c r="J100" s="137">
        <f>ROUND(I100*H100,2)</f>
        <v>0</v>
      </c>
      <c r="K100" s="133" t="s">
        <v>19</v>
      </c>
      <c r="L100" s="32"/>
      <c r="M100" s="138" t="s">
        <v>19</v>
      </c>
      <c r="N100" s="139" t="s">
        <v>43</v>
      </c>
      <c r="P100" s="140">
        <f>O100*H100</f>
        <v>0</v>
      </c>
      <c r="Q100" s="140">
        <v>0</v>
      </c>
      <c r="R100" s="140">
        <f>Q100*H100</f>
        <v>0</v>
      </c>
      <c r="S100" s="140">
        <v>0</v>
      </c>
      <c r="T100" s="141">
        <f>S100*H100</f>
        <v>0</v>
      </c>
      <c r="AR100" s="142" t="s">
        <v>153</v>
      </c>
      <c r="AT100" s="142" t="s">
        <v>148</v>
      </c>
      <c r="AU100" s="142" t="s">
        <v>80</v>
      </c>
      <c r="AY100" s="17" t="s">
        <v>145</v>
      </c>
      <c r="BE100" s="143">
        <f>IF(N100="základní",J100,0)</f>
        <v>0</v>
      </c>
      <c r="BF100" s="143">
        <f>IF(N100="snížená",J100,0)</f>
        <v>0</v>
      </c>
      <c r="BG100" s="143">
        <f>IF(N100="zákl. přenesená",J100,0)</f>
        <v>0</v>
      </c>
      <c r="BH100" s="143">
        <f>IF(N100="sníž. přenesená",J100,0)</f>
        <v>0</v>
      </c>
      <c r="BI100" s="143">
        <f>IF(N100="nulová",J100,0)</f>
        <v>0</v>
      </c>
      <c r="BJ100" s="17" t="s">
        <v>80</v>
      </c>
      <c r="BK100" s="143">
        <f>ROUND(I100*H100,2)</f>
        <v>0</v>
      </c>
      <c r="BL100" s="17" t="s">
        <v>153</v>
      </c>
      <c r="BM100" s="142" t="s">
        <v>146</v>
      </c>
    </row>
    <row r="101" spans="2:65" s="1" customFormat="1" ht="39">
      <c r="B101" s="32"/>
      <c r="D101" s="149" t="s">
        <v>1124</v>
      </c>
      <c r="F101" s="189" t="s">
        <v>1130</v>
      </c>
      <c r="I101" s="146"/>
      <c r="L101" s="32"/>
      <c r="M101" s="147"/>
      <c r="T101" s="53"/>
      <c r="AT101" s="17" t="s">
        <v>1124</v>
      </c>
      <c r="AU101" s="17" t="s">
        <v>80</v>
      </c>
    </row>
    <row r="102" spans="2:65" s="11" customFormat="1" ht="25.9" customHeight="1">
      <c r="B102" s="119"/>
      <c r="D102" s="120" t="s">
        <v>71</v>
      </c>
      <c r="E102" s="121" t="s">
        <v>433</v>
      </c>
      <c r="F102" s="121" t="s">
        <v>1131</v>
      </c>
      <c r="I102" s="122"/>
      <c r="J102" s="123">
        <f>BK102</f>
        <v>0</v>
      </c>
      <c r="L102" s="119"/>
      <c r="M102" s="124"/>
      <c r="P102" s="125">
        <f>SUM(P103:P104)</f>
        <v>0</v>
      </c>
      <c r="R102" s="125">
        <f>SUM(R103:R104)</f>
        <v>0</v>
      </c>
      <c r="T102" s="126">
        <f>SUM(T103:T104)</f>
        <v>0</v>
      </c>
      <c r="AR102" s="120" t="s">
        <v>80</v>
      </c>
      <c r="AT102" s="127" t="s">
        <v>71</v>
      </c>
      <c r="AU102" s="127" t="s">
        <v>72</v>
      </c>
      <c r="AY102" s="120" t="s">
        <v>145</v>
      </c>
      <c r="BK102" s="128">
        <f>SUM(BK103:BK104)</f>
        <v>0</v>
      </c>
    </row>
    <row r="103" spans="2:65" s="1" customFormat="1" ht="16.5" customHeight="1">
      <c r="B103" s="32"/>
      <c r="C103" s="131" t="s">
        <v>153</v>
      </c>
      <c r="D103" s="131" t="s">
        <v>148</v>
      </c>
      <c r="E103" s="132" t="s">
        <v>1132</v>
      </c>
      <c r="F103" s="133" t="s">
        <v>1133</v>
      </c>
      <c r="G103" s="134" t="s">
        <v>19</v>
      </c>
      <c r="H103" s="135">
        <v>1</v>
      </c>
      <c r="I103" s="136"/>
      <c r="J103" s="137">
        <f>ROUND(I103*H103,2)</f>
        <v>0</v>
      </c>
      <c r="K103" s="133" t="s">
        <v>19</v>
      </c>
      <c r="L103" s="32"/>
      <c r="M103" s="138" t="s">
        <v>19</v>
      </c>
      <c r="N103" s="139" t="s">
        <v>43</v>
      </c>
      <c r="P103" s="140">
        <f>O103*H103</f>
        <v>0</v>
      </c>
      <c r="Q103" s="140">
        <v>0</v>
      </c>
      <c r="R103" s="140">
        <f>Q103*H103</f>
        <v>0</v>
      </c>
      <c r="S103" s="140">
        <v>0</v>
      </c>
      <c r="T103" s="141">
        <f>S103*H103</f>
        <v>0</v>
      </c>
      <c r="AR103" s="142" t="s">
        <v>153</v>
      </c>
      <c r="AT103" s="142" t="s">
        <v>148</v>
      </c>
      <c r="AU103" s="142" t="s">
        <v>80</v>
      </c>
      <c r="AY103" s="17" t="s">
        <v>145</v>
      </c>
      <c r="BE103" s="143">
        <f>IF(N103="základní",J103,0)</f>
        <v>0</v>
      </c>
      <c r="BF103" s="143">
        <f>IF(N103="snížená",J103,0)</f>
        <v>0</v>
      </c>
      <c r="BG103" s="143">
        <f>IF(N103="zákl. přenesená",J103,0)</f>
        <v>0</v>
      </c>
      <c r="BH103" s="143">
        <f>IF(N103="sníž. přenesená",J103,0)</f>
        <v>0</v>
      </c>
      <c r="BI103" s="143">
        <f>IF(N103="nulová",J103,0)</f>
        <v>0</v>
      </c>
      <c r="BJ103" s="17" t="s">
        <v>80</v>
      </c>
      <c r="BK103" s="143">
        <f>ROUND(I103*H103,2)</f>
        <v>0</v>
      </c>
      <c r="BL103" s="17" t="s">
        <v>153</v>
      </c>
      <c r="BM103" s="142" t="s">
        <v>199</v>
      </c>
    </row>
    <row r="104" spans="2:65" s="1" customFormat="1" ht="19.5">
      <c r="B104" s="32"/>
      <c r="D104" s="149" t="s">
        <v>1124</v>
      </c>
      <c r="F104" s="189" t="s">
        <v>1134</v>
      </c>
      <c r="I104" s="146"/>
      <c r="L104" s="32"/>
      <c r="M104" s="147"/>
      <c r="T104" s="53"/>
      <c r="AT104" s="17" t="s">
        <v>1124</v>
      </c>
      <c r="AU104" s="17" t="s">
        <v>80</v>
      </c>
    </row>
    <row r="105" spans="2:65" s="11" customFormat="1" ht="25.9" customHeight="1">
      <c r="B105" s="119"/>
      <c r="D105" s="120" t="s">
        <v>71</v>
      </c>
      <c r="E105" s="121" t="s">
        <v>421</v>
      </c>
      <c r="F105" s="121" t="s">
        <v>1135</v>
      </c>
      <c r="I105" s="122"/>
      <c r="J105" s="123">
        <f>BK105</f>
        <v>0</v>
      </c>
      <c r="L105" s="119"/>
      <c r="M105" s="124"/>
      <c r="P105" s="125">
        <f>SUM(P106:P126)</f>
        <v>0</v>
      </c>
      <c r="R105" s="125">
        <f>SUM(R106:R126)</f>
        <v>0</v>
      </c>
      <c r="T105" s="126">
        <f>SUM(T106:T126)</f>
        <v>0</v>
      </c>
      <c r="AR105" s="120" t="s">
        <v>80</v>
      </c>
      <c r="AT105" s="127" t="s">
        <v>71</v>
      </c>
      <c r="AU105" s="127" t="s">
        <v>72</v>
      </c>
      <c r="AY105" s="120" t="s">
        <v>145</v>
      </c>
      <c r="BK105" s="128">
        <f>SUM(BK106:BK126)</f>
        <v>0</v>
      </c>
    </row>
    <row r="106" spans="2:65" s="1" customFormat="1" ht="24.2" customHeight="1">
      <c r="B106" s="32"/>
      <c r="C106" s="131" t="s">
        <v>178</v>
      </c>
      <c r="D106" s="131" t="s">
        <v>148</v>
      </c>
      <c r="E106" s="132" t="s">
        <v>1136</v>
      </c>
      <c r="F106" s="133" t="s">
        <v>1137</v>
      </c>
      <c r="G106" s="134" t="s">
        <v>19</v>
      </c>
      <c r="H106" s="135">
        <v>1</v>
      </c>
      <c r="I106" s="136"/>
      <c r="J106" s="137">
        <f>ROUND(I106*H106,2)</f>
        <v>0</v>
      </c>
      <c r="K106" s="133" t="s">
        <v>19</v>
      </c>
      <c r="L106" s="32"/>
      <c r="M106" s="138" t="s">
        <v>19</v>
      </c>
      <c r="N106" s="139" t="s">
        <v>43</v>
      </c>
      <c r="P106" s="140">
        <f>O106*H106</f>
        <v>0</v>
      </c>
      <c r="Q106" s="140">
        <v>0</v>
      </c>
      <c r="R106" s="140">
        <f>Q106*H106</f>
        <v>0</v>
      </c>
      <c r="S106" s="140">
        <v>0</v>
      </c>
      <c r="T106" s="141">
        <f>S106*H106</f>
        <v>0</v>
      </c>
      <c r="AR106" s="142" t="s">
        <v>153</v>
      </c>
      <c r="AT106" s="142" t="s">
        <v>148</v>
      </c>
      <c r="AU106" s="142" t="s">
        <v>80</v>
      </c>
      <c r="AY106" s="17" t="s">
        <v>145</v>
      </c>
      <c r="BE106" s="143">
        <f>IF(N106="základní",J106,0)</f>
        <v>0</v>
      </c>
      <c r="BF106" s="143">
        <f>IF(N106="snížená",J106,0)</f>
        <v>0</v>
      </c>
      <c r="BG106" s="143">
        <f>IF(N106="zákl. přenesená",J106,0)</f>
        <v>0</v>
      </c>
      <c r="BH106" s="143">
        <f>IF(N106="sníž. přenesená",J106,0)</f>
        <v>0</v>
      </c>
      <c r="BI106" s="143">
        <f>IF(N106="nulová",J106,0)</f>
        <v>0</v>
      </c>
      <c r="BJ106" s="17" t="s">
        <v>80</v>
      </c>
      <c r="BK106" s="143">
        <f>ROUND(I106*H106,2)</f>
        <v>0</v>
      </c>
      <c r="BL106" s="17" t="s">
        <v>153</v>
      </c>
      <c r="BM106" s="142" t="s">
        <v>212</v>
      </c>
    </row>
    <row r="107" spans="2:65" s="1" customFormat="1" ht="19.5">
      <c r="B107" s="32"/>
      <c r="D107" s="149" t="s">
        <v>1124</v>
      </c>
      <c r="F107" s="189" t="s">
        <v>1138</v>
      </c>
      <c r="I107" s="146"/>
      <c r="L107" s="32"/>
      <c r="M107" s="147"/>
      <c r="T107" s="53"/>
      <c r="AT107" s="17" t="s">
        <v>1124</v>
      </c>
      <c r="AU107" s="17" t="s">
        <v>80</v>
      </c>
    </row>
    <row r="108" spans="2:65" s="1" customFormat="1" ht="16.5" customHeight="1">
      <c r="B108" s="32"/>
      <c r="C108" s="131" t="s">
        <v>146</v>
      </c>
      <c r="D108" s="131" t="s">
        <v>148</v>
      </c>
      <c r="E108" s="132" t="s">
        <v>1139</v>
      </c>
      <c r="F108" s="133" t="s">
        <v>1140</v>
      </c>
      <c r="G108" s="134" t="s">
        <v>19</v>
      </c>
      <c r="H108" s="135">
        <v>1</v>
      </c>
      <c r="I108" s="136"/>
      <c r="J108" s="137">
        <f>ROUND(I108*H108,2)</f>
        <v>0</v>
      </c>
      <c r="K108" s="133" t="s">
        <v>19</v>
      </c>
      <c r="L108" s="32"/>
      <c r="M108" s="138" t="s">
        <v>19</v>
      </c>
      <c r="N108" s="139" t="s">
        <v>43</v>
      </c>
      <c r="P108" s="140">
        <f>O108*H108</f>
        <v>0</v>
      </c>
      <c r="Q108" s="140">
        <v>0</v>
      </c>
      <c r="R108" s="140">
        <f>Q108*H108</f>
        <v>0</v>
      </c>
      <c r="S108" s="140">
        <v>0</v>
      </c>
      <c r="T108" s="141">
        <f>S108*H108</f>
        <v>0</v>
      </c>
      <c r="AR108" s="142" t="s">
        <v>153</v>
      </c>
      <c r="AT108" s="142" t="s">
        <v>148</v>
      </c>
      <c r="AU108" s="142" t="s">
        <v>80</v>
      </c>
      <c r="AY108" s="17" t="s">
        <v>145</v>
      </c>
      <c r="BE108" s="143">
        <f>IF(N108="základní",J108,0)</f>
        <v>0</v>
      </c>
      <c r="BF108" s="143">
        <f>IF(N108="snížená",J108,0)</f>
        <v>0</v>
      </c>
      <c r="BG108" s="143">
        <f>IF(N108="zákl. přenesená",J108,0)</f>
        <v>0</v>
      </c>
      <c r="BH108" s="143">
        <f>IF(N108="sníž. přenesená",J108,0)</f>
        <v>0</v>
      </c>
      <c r="BI108" s="143">
        <f>IF(N108="nulová",J108,0)</f>
        <v>0</v>
      </c>
      <c r="BJ108" s="17" t="s">
        <v>80</v>
      </c>
      <c r="BK108" s="143">
        <f>ROUND(I108*H108,2)</f>
        <v>0</v>
      </c>
      <c r="BL108" s="17" t="s">
        <v>153</v>
      </c>
      <c r="BM108" s="142" t="s">
        <v>8</v>
      </c>
    </row>
    <row r="109" spans="2:65" s="1" customFormat="1" ht="16.5" customHeight="1">
      <c r="B109" s="32"/>
      <c r="C109" s="131" t="s">
        <v>194</v>
      </c>
      <c r="D109" s="131" t="s">
        <v>148</v>
      </c>
      <c r="E109" s="132" t="s">
        <v>1141</v>
      </c>
      <c r="F109" s="133" t="s">
        <v>1142</v>
      </c>
      <c r="G109" s="134" t="s">
        <v>19</v>
      </c>
      <c r="H109" s="135">
        <v>1</v>
      </c>
      <c r="I109" s="136"/>
      <c r="J109" s="137">
        <f>ROUND(I109*H109,2)</f>
        <v>0</v>
      </c>
      <c r="K109" s="133" t="s">
        <v>19</v>
      </c>
      <c r="L109" s="32"/>
      <c r="M109" s="138" t="s">
        <v>19</v>
      </c>
      <c r="N109" s="139" t="s">
        <v>43</v>
      </c>
      <c r="P109" s="140">
        <f>O109*H109</f>
        <v>0</v>
      </c>
      <c r="Q109" s="140">
        <v>0</v>
      </c>
      <c r="R109" s="140">
        <f>Q109*H109</f>
        <v>0</v>
      </c>
      <c r="S109" s="140">
        <v>0</v>
      </c>
      <c r="T109" s="141">
        <f>S109*H109</f>
        <v>0</v>
      </c>
      <c r="AR109" s="142" t="s">
        <v>153</v>
      </c>
      <c r="AT109" s="142" t="s">
        <v>148</v>
      </c>
      <c r="AU109" s="142" t="s">
        <v>80</v>
      </c>
      <c r="AY109" s="17" t="s">
        <v>145</v>
      </c>
      <c r="BE109" s="143">
        <f>IF(N109="základní",J109,0)</f>
        <v>0</v>
      </c>
      <c r="BF109" s="143">
        <f>IF(N109="snížená",J109,0)</f>
        <v>0</v>
      </c>
      <c r="BG109" s="143">
        <f>IF(N109="zákl. přenesená",J109,0)</f>
        <v>0</v>
      </c>
      <c r="BH109" s="143">
        <f>IF(N109="sníž. přenesená",J109,0)</f>
        <v>0</v>
      </c>
      <c r="BI109" s="143">
        <f>IF(N109="nulová",J109,0)</f>
        <v>0</v>
      </c>
      <c r="BJ109" s="17" t="s">
        <v>80</v>
      </c>
      <c r="BK109" s="143">
        <f>ROUND(I109*H109,2)</f>
        <v>0</v>
      </c>
      <c r="BL109" s="17" t="s">
        <v>153</v>
      </c>
      <c r="BM109" s="142" t="s">
        <v>240</v>
      </c>
    </row>
    <row r="110" spans="2:65" s="1" customFormat="1" ht="19.5">
      <c r="B110" s="32"/>
      <c r="D110" s="149" t="s">
        <v>1124</v>
      </c>
      <c r="F110" s="189" t="s">
        <v>1143</v>
      </c>
      <c r="I110" s="146"/>
      <c r="L110" s="32"/>
      <c r="M110" s="147"/>
      <c r="T110" s="53"/>
      <c r="AT110" s="17" t="s">
        <v>1124</v>
      </c>
      <c r="AU110" s="17" t="s">
        <v>80</v>
      </c>
    </row>
    <row r="111" spans="2:65" s="1" customFormat="1" ht="16.5" customHeight="1">
      <c r="B111" s="32"/>
      <c r="C111" s="131" t="s">
        <v>199</v>
      </c>
      <c r="D111" s="131" t="s">
        <v>148</v>
      </c>
      <c r="E111" s="132" t="s">
        <v>1144</v>
      </c>
      <c r="F111" s="133" t="s">
        <v>1145</v>
      </c>
      <c r="G111" s="134" t="s">
        <v>19</v>
      </c>
      <c r="H111" s="135">
        <v>1</v>
      </c>
      <c r="I111" s="136"/>
      <c r="J111" s="137">
        <f>ROUND(I111*H111,2)</f>
        <v>0</v>
      </c>
      <c r="K111" s="133" t="s">
        <v>19</v>
      </c>
      <c r="L111" s="32"/>
      <c r="M111" s="138" t="s">
        <v>19</v>
      </c>
      <c r="N111" s="139" t="s">
        <v>43</v>
      </c>
      <c r="P111" s="140">
        <f>O111*H111</f>
        <v>0</v>
      </c>
      <c r="Q111" s="140">
        <v>0</v>
      </c>
      <c r="R111" s="140">
        <f>Q111*H111</f>
        <v>0</v>
      </c>
      <c r="S111" s="140">
        <v>0</v>
      </c>
      <c r="T111" s="141">
        <f>S111*H111</f>
        <v>0</v>
      </c>
      <c r="AR111" s="142" t="s">
        <v>153</v>
      </c>
      <c r="AT111" s="142" t="s">
        <v>148</v>
      </c>
      <c r="AU111" s="142" t="s">
        <v>80</v>
      </c>
      <c r="AY111" s="17" t="s">
        <v>145</v>
      </c>
      <c r="BE111" s="143">
        <f>IF(N111="základní",J111,0)</f>
        <v>0</v>
      </c>
      <c r="BF111" s="143">
        <f>IF(N111="snížená",J111,0)</f>
        <v>0</v>
      </c>
      <c r="BG111" s="143">
        <f>IF(N111="zákl. přenesená",J111,0)</f>
        <v>0</v>
      </c>
      <c r="BH111" s="143">
        <f>IF(N111="sníž. přenesená",J111,0)</f>
        <v>0</v>
      </c>
      <c r="BI111" s="143">
        <f>IF(N111="nulová",J111,0)</f>
        <v>0</v>
      </c>
      <c r="BJ111" s="17" t="s">
        <v>80</v>
      </c>
      <c r="BK111" s="143">
        <f>ROUND(I111*H111,2)</f>
        <v>0</v>
      </c>
      <c r="BL111" s="17" t="s">
        <v>153</v>
      </c>
      <c r="BM111" s="142" t="s">
        <v>252</v>
      </c>
    </row>
    <row r="112" spans="2:65" s="1" customFormat="1" ht="19.5">
      <c r="B112" s="32"/>
      <c r="D112" s="149" t="s">
        <v>1124</v>
      </c>
      <c r="F112" s="189" t="s">
        <v>1146</v>
      </c>
      <c r="I112" s="146"/>
      <c r="L112" s="32"/>
      <c r="M112" s="147"/>
      <c r="T112" s="53"/>
      <c r="AT112" s="17" t="s">
        <v>1124</v>
      </c>
      <c r="AU112" s="17" t="s">
        <v>80</v>
      </c>
    </row>
    <row r="113" spans="2:65" s="1" customFormat="1" ht="16.5" customHeight="1">
      <c r="B113" s="32"/>
      <c r="C113" s="131" t="s">
        <v>204</v>
      </c>
      <c r="D113" s="131" t="s">
        <v>148</v>
      </c>
      <c r="E113" s="132" t="s">
        <v>1147</v>
      </c>
      <c r="F113" s="133" t="s">
        <v>1148</v>
      </c>
      <c r="G113" s="134" t="s">
        <v>19</v>
      </c>
      <c r="H113" s="135">
        <v>1</v>
      </c>
      <c r="I113" s="136"/>
      <c r="J113" s="137">
        <f>ROUND(I113*H113,2)</f>
        <v>0</v>
      </c>
      <c r="K113" s="133" t="s">
        <v>19</v>
      </c>
      <c r="L113" s="32"/>
      <c r="M113" s="138" t="s">
        <v>19</v>
      </c>
      <c r="N113" s="139" t="s">
        <v>43</v>
      </c>
      <c r="P113" s="140">
        <f>O113*H113</f>
        <v>0</v>
      </c>
      <c r="Q113" s="140">
        <v>0</v>
      </c>
      <c r="R113" s="140">
        <f>Q113*H113</f>
        <v>0</v>
      </c>
      <c r="S113" s="140">
        <v>0</v>
      </c>
      <c r="T113" s="141">
        <f>S113*H113</f>
        <v>0</v>
      </c>
      <c r="AR113" s="142" t="s">
        <v>153</v>
      </c>
      <c r="AT113" s="142" t="s">
        <v>148</v>
      </c>
      <c r="AU113" s="142" t="s">
        <v>80</v>
      </c>
      <c r="AY113" s="17" t="s">
        <v>145</v>
      </c>
      <c r="BE113" s="143">
        <f>IF(N113="základní",J113,0)</f>
        <v>0</v>
      </c>
      <c r="BF113" s="143">
        <f>IF(N113="snížená",J113,0)</f>
        <v>0</v>
      </c>
      <c r="BG113" s="143">
        <f>IF(N113="zákl. přenesená",J113,0)</f>
        <v>0</v>
      </c>
      <c r="BH113" s="143">
        <f>IF(N113="sníž. přenesená",J113,0)</f>
        <v>0</v>
      </c>
      <c r="BI113" s="143">
        <f>IF(N113="nulová",J113,0)</f>
        <v>0</v>
      </c>
      <c r="BJ113" s="17" t="s">
        <v>80</v>
      </c>
      <c r="BK113" s="143">
        <f>ROUND(I113*H113,2)</f>
        <v>0</v>
      </c>
      <c r="BL113" s="17" t="s">
        <v>153</v>
      </c>
      <c r="BM113" s="142" t="s">
        <v>263</v>
      </c>
    </row>
    <row r="114" spans="2:65" s="1" customFormat="1" ht="19.5">
      <c r="B114" s="32"/>
      <c r="D114" s="149" t="s">
        <v>1124</v>
      </c>
      <c r="F114" s="189" t="s">
        <v>1149</v>
      </c>
      <c r="I114" s="146"/>
      <c r="L114" s="32"/>
      <c r="M114" s="147"/>
      <c r="T114" s="53"/>
      <c r="AT114" s="17" t="s">
        <v>1124</v>
      </c>
      <c r="AU114" s="17" t="s">
        <v>80</v>
      </c>
    </row>
    <row r="115" spans="2:65" s="1" customFormat="1" ht="168" customHeight="1">
      <c r="B115" s="32"/>
      <c r="C115" s="131" t="s">
        <v>212</v>
      </c>
      <c r="D115" s="131" t="s">
        <v>148</v>
      </c>
      <c r="E115" s="132" t="s">
        <v>1150</v>
      </c>
      <c r="F115" s="133" t="s">
        <v>1151</v>
      </c>
      <c r="G115" s="134" t="s">
        <v>19</v>
      </c>
      <c r="H115" s="135">
        <v>1</v>
      </c>
      <c r="I115" s="136"/>
      <c r="J115" s="137">
        <f>ROUND(I115*H115,2)</f>
        <v>0</v>
      </c>
      <c r="K115" s="133" t="s">
        <v>19</v>
      </c>
      <c r="L115" s="32"/>
      <c r="M115" s="138" t="s">
        <v>19</v>
      </c>
      <c r="N115" s="139" t="s">
        <v>43</v>
      </c>
      <c r="P115" s="140">
        <f>O115*H115</f>
        <v>0</v>
      </c>
      <c r="Q115" s="140">
        <v>0</v>
      </c>
      <c r="R115" s="140">
        <f>Q115*H115</f>
        <v>0</v>
      </c>
      <c r="S115" s="140">
        <v>0</v>
      </c>
      <c r="T115" s="141">
        <f>S115*H115</f>
        <v>0</v>
      </c>
      <c r="AR115" s="142" t="s">
        <v>153</v>
      </c>
      <c r="AT115" s="142" t="s">
        <v>148</v>
      </c>
      <c r="AU115" s="142" t="s">
        <v>80</v>
      </c>
      <c r="AY115" s="17" t="s">
        <v>145</v>
      </c>
      <c r="BE115" s="143">
        <f>IF(N115="základní",J115,0)</f>
        <v>0</v>
      </c>
      <c r="BF115" s="143">
        <f>IF(N115="snížená",J115,0)</f>
        <v>0</v>
      </c>
      <c r="BG115" s="143">
        <f>IF(N115="zákl. přenesená",J115,0)</f>
        <v>0</v>
      </c>
      <c r="BH115" s="143">
        <f>IF(N115="sníž. přenesená",J115,0)</f>
        <v>0</v>
      </c>
      <c r="BI115" s="143">
        <f>IF(N115="nulová",J115,0)</f>
        <v>0</v>
      </c>
      <c r="BJ115" s="17" t="s">
        <v>80</v>
      </c>
      <c r="BK115" s="143">
        <f>ROUND(I115*H115,2)</f>
        <v>0</v>
      </c>
      <c r="BL115" s="17" t="s">
        <v>153</v>
      </c>
      <c r="BM115" s="142" t="s">
        <v>165</v>
      </c>
    </row>
    <row r="116" spans="2:65" s="1" customFormat="1" ht="48.75">
      <c r="B116" s="32"/>
      <c r="D116" s="149" t="s">
        <v>1124</v>
      </c>
      <c r="F116" s="189" t="s">
        <v>1152</v>
      </c>
      <c r="I116" s="146"/>
      <c r="L116" s="32"/>
      <c r="M116" s="147"/>
      <c r="T116" s="53"/>
      <c r="AT116" s="17" t="s">
        <v>1124</v>
      </c>
      <c r="AU116" s="17" t="s">
        <v>80</v>
      </c>
    </row>
    <row r="117" spans="2:65" s="1" customFormat="1" ht="145.5" customHeight="1">
      <c r="B117" s="32"/>
      <c r="C117" s="131" t="s">
        <v>221</v>
      </c>
      <c r="D117" s="131" t="s">
        <v>148</v>
      </c>
      <c r="E117" s="132" t="s">
        <v>1153</v>
      </c>
      <c r="F117" s="133" t="s">
        <v>1154</v>
      </c>
      <c r="G117" s="134" t="s">
        <v>19</v>
      </c>
      <c r="H117" s="135">
        <v>1</v>
      </c>
      <c r="I117" s="136"/>
      <c r="J117" s="137">
        <f>ROUND(I117*H117,2)</f>
        <v>0</v>
      </c>
      <c r="K117" s="133" t="s">
        <v>19</v>
      </c>
      <c r="L117" s="32"/>
      <c r="M117" s="138" t="s">
        <v>19</v>
      </c>
      <c r="N117" s="139" t="s">
        <v>43</v>
      </c>
      <c r="P117" s="140">
        <f>O117*H117</f>
        <v>0</v>
      </c>
      <c r="Q117" s="140">
        <v>0</v>
      </c>
      <c r="R117" s="140">
        <f>Q117*H117</f>
        <v>0</v>
      </c>
      <c r="S117" s="140">
        <v>0</v>
      </c>
      <c r="T117" s="141">
        <f>S117*H117</f>
        <v>0</v>
      </c>
      <c r="AR117" s="142" t="s">
        <v>153</v>
      </c>
      <c r="AT117" s="142" t="s">
        <v>148</v>
      </c>
      <c r="AU117" s="142" t="s">
        <v>80</v>
      </c>
      <c r="AY117" s="17" t="s">
        <v>145</v>
      </c>
      <c r="BE117" s="143">
        <f>IF(N117="základní",J117,0)</f>
        <v>0</v>
      </c>
      <c r="BF117" s="143">
        <f>IF(N117="snížená",J117,0)</f>
        <v>0</v>
      </c>
      <c r="BG117" s="143">
        <f>IF(N117="zákl. přenesená",J117,0)</f>
        <v>0</v>
      </c>
      <c r="BH117" s="143">
        <f>IF(N117="sníž. přenesená",J117,0)</f>
        <v>0</v>
      </c>
      <c r="BI117" s="143">
        <f>IF(N117="nulová",J117,0)</f>
        <v>0</v>
      </c>
      <c r="BJ117" s="17" t="s">
        <v>80</v>
      </c>
      <c r="BK117" s="143">
        <f>ROUND(I117*H117,2)</f>
        <v>0</v>
      </c>
      <c r="BL117" s="17" t="s">
        <v>153</v>
      </c>
      <c r="BM117" s="142" t="s">
        <v>283</v>
      </c>
    </row>
    <row r="118" spans="2:65" s="1" customFormat="1" ht="48.75">
      <c r="B118" s="32"/>
      <c r="D118" s="149" t="s">
        <v>1124</v>
      </c>
      <c r="F118" s="189" t="s">
        <v>1155</v>
      </c>
      <c r="I118" s="146"/>
      <c r="L118" s="32"/>
      <c r="M118" s="147"/>
      <c r="T118" s="53"/>
      <c r="AT118" s="17" t="s">
        <v>1124</v>
      </c>
      <c r="AU118" s="17" t="s">
        <v>80</v>
      </c>
    </row>
    <row r="119" spans="2:65" s="1" customFormat="1" ht="111.75" customHeight="1">
      <c r="B119" s="32"/>
      <c r="C119" s="131" t="s">
        <v>8</v>
      </c>
      <c r="D119" s="131" t="s">
        <v>148</v>
      </c>
      <c r="E119" s="132" t="s">
        <v>1156</v>
      </c>
      <c r="F119" s="133" t="s">
        <v>1157</v>
      </c>
      <c r="G119" s="134" t="s">
        <v>19</v>
      </c>
      <c r="H119" s="135">
        <v>1</v>
      </c>
      <c r="I119" s="136"/>
      <c r="J119" s="137">
        <f>ROUND(I119*H119,2)</f>
        <v>0</v>
      </c>
      <c r="K119" s="133" t="s">
        <v>19</v>
      </c>
      <c r="L119" s="32"/>
      <c r="M119" s="138" t="s">
        <v>19</v>
      </c>
      <c r="N119" s="139" t="s">
        <v>43</v>
      </c>
      <c r="P119" s="140">
        <f>O119*H119</f>
        <v>0</v>
      </c>
      <c r="Q119" s="140">
        <v>0</v>
      </c>
      <c r="R119" s="140">
        <f>Q119*H119</f>
        <v>0</v>
      </c>
      <c r="S119" s="140">
        <v>0</v>
      </c>
      <c r="T119" s="141">
        <f>S119*H119</f>
        <v>0</v>
      </c>
      <c r="AR119" s="142" t="s">
        <v>153</v>
      </c>
      <c r="AT119" s="142" t="s">
        <v>148</v>
      </c>
      <c r="AU119" s="142" t="s">
        <v>80</v>
      </c>
      <c r="AY119" s="17" t="s">
        <v>145</v>
      </c>
      <c r="BE119" s="143">
        <f>IF(N119="základní",J119,0)</f>
        <v>0</v>
      </c>
      <c r="BF119" s="143">
        <f>IF(N119="snížená",J119,0)</f>
        <v>0</v>
      </c>
      <c r="BG119" s="143">
        <f>IF(N119="zákl. přenesená",J119,0)</f>
        <v>0</v>
      </c>
      <c r="BH119" s="143">
        <f>IF(N119="sníž. přenesená",J119,0)</f>
        <v>0</v>
      </c>
      <c r="BI119" s="143">
        <f>IF(N119="nulová",J119,0)</f>
        <v>0</v>
      </c>
      <c r="BJ119" s="17" t="s">
        <v>80</v>
      </c>
      <c r="BK119" s="143">
        <f>ROUND(I119*H119,2)</f>
        <v>0</v>
      </c>
      <c r="BL119" s="17" t="s">
        <v>153</v>
      </c>
      <c r="BM119" s="142" t="s">
        <v>296</v>
      </c>
    </row>
    <row r="120" spans="2:65" s="1" customFormat="1" ht="19.5">
      <c r="B120" s="32"/>
      <c r="D120" s="149" t="s">
        <v>1124</v>
      </c>
      <c r="F120" s="189" t="s">
        <v>1158</v>
      </c>
      <c r="I120" s="146"/>
      <c r="L120" s="32"/>
      <c r="M120" s="147"/>
      <c r="T120" s="53"/>
      <c r="AT120" s="17" t="s">
        <v>1124</v>
      </c>
      <c r="AU120" s="17" t="s">
        <v>80</v>
      </c>
    </row>
    <row r="121" spans="2:65" s="1" customFormat="1" ht="90" customHeight="1">
      <c r="B121" s="32"/>
      <c r="C121" s="131" t="s">
        <v>234</v>
      </c>
      <c r="D121" s="131" t="s">
        <v>148</v>
      </c>
      <c r="E121" s="132" t="s">
        <v>1159</v>
      </c>
      <c r="F121" s="133" t="s">
        <v>1160</v>
      </c>
      <c r="G121" s="134" t="s">
        <v>19</v>
      </c>
      <c r="H121" s="135">
        <v>1</v>
      </c>
      <c r="I121" s="136"/>
      <c r="J121" s="137">
        <f>ROUND(I121*H121,2)</f>
        <v>0</v>
      </c>
      <c r="K121" s="133" t="s">
        <v>19</v>
      </c>
      <c r="L121" s="32"/>
      <c r="M121" s="138" t="s">
        <v>19</v>
      </c>
      <c r="N121" s="139" t="s">
        <v>43</v>
      </c>
      <c r="P121" s="140">
        <f>O121*H121</f>
        <v>0</v>
      </c>
      <c r="Q121" s="140">
        <v>0</v>
      </c>
      <c r="R121" s="140">
        <f>Q121*H121</f>
        <v>0</v>
      </c>
      <c r="S121" s="140">
        <v>0</v>
      </c>
      <c r="T121" s="141">
        <f>S121*H121</f>
        <v>0</v>
      </c>
      <c r="AR121" s="142" t="s">
        <v>153</v>
      </c>
      <c r="AT121" s="142" t="s">
        <v>148</v>
      </c>
      <c r="AU121" s="142" t="s">
        <v>80</v>
      </c>
      <c r="AY121" s="17" t="s">
        <v>145</v>
      </c>
      <c r="BE121" s="143">
        <f>IF(N121="základní",J121,0)</f>
        <v>0</v>
      </c>
      <c r="BF121" s="143">
        <f>IF(N121="snížená",J121,0)</f>
        <v>0</v>
      </c>
      <c r="BG121" s="143">
        <f>IF(N121="zákl. přenesená",J121,0)</f>
        <v>0</v>
      </c>
      <c r="BH121" s="143">
        <f>IF(N121="sníž. přenesená",J121,0)</f>
        <v>0</v>
      </c>
      <c r="BI121" s="143">
        <f>IF(N121="nulová",J121,0)</f>
        <v>0</v>
      </c>
      <c r="BJ121" s="17" t="s">
        <v>80</v>
      </c>
      <c r="BK121" s="143">
        <f>ROUND(I121*H121,2)</f>
        <v>0</v>
      </c>
      <c r="BL121" s="17" t="s">
        <v>153</v>
      </c>
      <c r="BM121" s="142" t="s">
        <v>308</v>
      </c>
    </row>
    <row r="122" spans="2:65" s="1" customFormat="1" ht="48.75">
      <c r="B122" s="32"/>
      <c r="D122" s="149" t="s">
        <v>1124</v>
      </c>
      <c r="F122" s="189" t="s">
        <v>1161</v>
      </c>
      <c r="I122" s="146"/>
      <c r="L122" s="32"/>
      <c r="M122" s="147"/>
      <c r="T122" s="53"/>
      <c r="AT122" s="17" t="s">
        <v>1124</v>
      </c>
      <c r="AU122" s="17" t="s">
        <v>80</v>
      </c>
    </row>
    <row r="123" spans="2:65" s="1" customFormat="1" ht="62.65" customHeight="1">
      <c r="B123" s="32"/>
      <c r="C123" s="131" t="s">
        <v>240</v>
      </c>
      <c r="D123" s="131" t="s">
        <v>148</v>
      </c>
      <c r="E123" s="132" t="s">
        <v>1162</v>
      </c>
      <c r="F123" s="133" t="s">
        <v>1163</v>
      </c>
      <c r="G123" s="134" t="s">
        <v>19</v>
      </c>
      <c r="H123" s="135">
        <v>1</v>
      </c>
      <c r="I123" s="136"/>
      <c r="J123" s="137">
        <f>ROUND(I123*H123,2)</f>
        <v>0</v>
      </c>
      <c r="K123" s="133" t="s">
        <v>19</v>
      </c>
      <c r="L123" s="32"/>
      <c r="M123" s="138" t="s">
        <v>19</v>
      </c>
      <c r="N123" s="139" t="s">
        <v>43</v>
      </c>
      <c r="P123" s="140">
        <f>O123*H123</f>
        <v>0</v>
      </c>
      <c r="Q123" s="140">
        <v>0</v>
      </c>
      <c r="R123" s="140">
        <f>Q123*H123</f>
        <v>0</v>
      </c>
      <c r="S123" s="140">
        <v>0</v>
      </c>
      <c r="T123" s="141">
        <f>S123*H123</f>
        <v>0</v>
      </c>
      <c r="AR123" s="142" t="s">
        <v>153</v>
      </c>
      <c r="AT123" s="142" t="s">
        <v>148</v>
      </c>
      <c r="AU123" s="142" t="s">
        <v>80</v>
      </c>
      <c r="AY123" s="17" t="s">
        <v>145</v>
      </c>
      <c r="BE123" s="143">
        <f>IF(N123="základní",J123,0)</f>
        <v>0</v>
      </c>
      <c r="BF123" s="143">
        <f>IF(N123="snížená",J123,0)</f>
        <v>0</v>
      </c>
      <c r="BG123" s="143">
        <f>IF(N123="zákl. přenesená",J123,0)</f>
        <v>0</v>
      </c>
      <c r="BH123" s="143">
        <f>IF(N123="sníž. přenesená",J123,0)</f>
        <v>0</v>
      </c>
      <c r="BI123" s="143">
        <f>IF(N123="nulová",J123,0)</f>
        <v>0</v>
      </c>
      <c r="BJ123" s="17" t="s">
        <v>80</v>
      </c>
      <c r="BK123" s="143">
        <f>ROUND(I123*H123,2)</f>
        <v>0</v>
      </c>
      <c r="BL123" s="17" t="s">
        <v>153</v>
      </c>
      <c r="BM123" s="142" t="s">
        <v>319</v>
      </c>
    </row>
    <row r="124" spans="2:65" s="1" customFormat="1" ht="48.75">
      <c r="B124" s="32"/>
      <c r="D124" s="149" t="s">
        <v>1124</v>
      </c>
      <c r="F124" s="189" t="s">
        <v>1164</v>
      </c>
      <c r="I124" s="146"/>
      <c r="L124" s="32"/>
      <c r="M124" s="147"/>
      <c r="T124" s="53"/>
      <c r="AT124" s="17" t="s">
        <v>1124</v>
      </c>
      <c r="AU124" s="17" t="s">
        <v>80</v>
      </c>
    </row>
    <row r="125" spans="2:65" s="1" customFormat="1" ht="62.65" customHeight="1">
      <c r="B125" s="32"/>
      <c r="C125" s="131" t="s">
        <v>220</v>
      </c>
      <c r="D125" s="131" t="s">
        <v>148</v>
      </c>
      <c r="E125" s="132" t="s">
        <v>1165</v>
      </c>
      <c r="F125" s="133" t="s">
        <v>1163</v>
      </c>
      <c r="G125" s="134" t="s">
        <v>19</v>
      </c>
      <c r="H125" s="135">
        <v>1</v>
      </c>
      <c r="I125" s="136"/>
      <c r="J125" s="137">
        <f>ROUND(I125*H125,2)</f>
        <v>0</v>
      </c>
      <c r="K125" s="133" t="s">
        <v>19</v>
      </c>
      <c r="L125" s="32"/>
      <c r="M125" s="138" t="s">
        <v>19</v>
      </c>
      <c r="N125" s="139" t="s">
        <v>43</v>
      </c>
      <c r="P125" s="140">
        <f>O125*H125</f>
        <v>0</v>
      </c>
      <c r="Q125" s="140">
        <v>0</v>
      </c>
      <c r="R125" s="140">
        <f>Q125*H125</f>
        <v>0</v>
      </c>
      <c r="S125" s="140">
        <v>0</v>
      </c>
      <c r="T125" s="141">
        <f>S125*H125</f>
        <v>0</v>
      </c>
      <c r="AR125" s="142" t="s">
        <v>153</v>
      </c>
      <c r="AT125" s="142" t="s">
        <v>148</v>
      </c>
      <c r="AU125" s="142" t="s">
        <v>80</v>
      </c>
      <c r="AY125" s="17" t="s">
        <v>145</v>
      </c>
      <c r="BE125" s="143">
        <f>IF(N125="základní",J125,0)</f>
        <v>0</v>
      </c>
      <c r="BF125" s="143">
        <f>IF(N125="snížená",J125,0)</f>
        <v>0</v>
      </c>
      <c r="BG125" s="143">
        <f>IF(N125="zákl. přenesená",J125,0)</f>
        <v>0</v>
      </c>
      <c r="BH125" s="143">
        <f>IF(N125="sníž. přenesená",J125,0)</f>
        <v>0</v>
      </c>
      <c r="BI125" s="143">
        <f>IF(N125="nulová",J125,0)</f>
        <v>0</v>
      </c>
      <c r="BJ125" s="17" t="s">
        <v>80</v>
      </c>
      <c r="BK125" s="143">
        <f>ROUND(I125*H125,2)</f>
        <v>0</v>
      </c>
      <c r="BL125" s="17" t="s">
        <v>153</v>
      </c>
      <c r="BM125" s="142" t="s">
        <v>331</v>
      </c>
    </row>
    <row r="126" spans="2:65" s="1" customFormat="1" ht="48.75">
      <c r="B126" s="32"/>
      <c r="D126" s="149" t="s">
        <v>1124</v>
      </c>
      <c r="F126" s="189" t="s">
        <v>1164</v>
      </c>
      <c r="I126" s="146"/>
      <c r="L126" s="32"/>
      <c r="M126" s="147"/>
      <c r="T126" s="53"/>
      <c r="AT126" s="17" t="s">
        <v>1124</v>
      </c>
      <c r="AU126" s="17" t="s">
        <v>80</v>
      </c>
    </row>
    <row r="127" spans="2:65" s="11" customFormat="1" ht="25.9" customHeight="1">
      <c r="B127" s="119"/>
      <c r="D127" s="120" t="s">
        <v>71</v>
      </c>
      <c r="E127" s="121" t="s">
        <v>425</v>
      </c>
      <c r="F127" s="121" t="s">
        <v>1166</v>
      </c>
      <c r="I127" s="122"/>
      <c r="J127" s="123">
        <f>BK127</f>
        <v>0</v>
      </c>
      <c r="L127" s="119"/>
      <c r="M127" s="124"/>
      <c r="P127" s="125">
        <f>SUM(P128:P138)</f>
        <v>0</v>
      </c>
      <c r="R127" s="125">
        <f>SUM(R128:R138)</f>
        <v>0</v>
      </c>
      <c r="T127" s="126">
        <f>SUM(T128:T138)</f>
        <v>0</v>
      </c>
      <c r="AR127" s="120" t="s">
        <v>80</v>
      </c>
      <c r="AT127" s="127" t="s">
        <v>71</v>
      </c>
      <c r="AU127" s="127" t="s">
        <v>72</v>
      </c>
      <c r="AY127" s="120" t="s">
        <v>145</v>
      </c>
      <c r="BK127" s="128">
        <f>SUM(BK128:BK138)</f>
        <v>0</v>
      </c>
    </row>
    <row r="128" spans="2:65" s="1" customFormat="1" ht="16.5" customHeight="1">
      <c r="B128" s="32"/>
      <c r="C128" s="131" t="s">
        <v>252</v>
      </c>
      <c r="D128" s="131" t="s">
        <v>148</v>
      </c>
      <c r="E128" s="132" t="s">
        <v>1167</v>
      </c>
      <c r="F128" s="133" t="s">
        <v>1168</v>
      </c>
      <c r="G128" s="134" t="s">
        <v>19</v>
      </c>
      <c r="H128" s="135">
        <v>1</v>
      </c>
      <c r="I128" s="136"/>
      <c r="J128" s="137">
        <f>ROUND(I128*H128,2)</f>
        <v>0</v>
      </c>
      <c r="K128" s="133" t="s">
        <v>19</v>
      </c>
      <c r="L128" s="32"/>
      <c r="M128" s="138" t="s">
        <v>19</v>
      </c>
      <c r="N128" s="139" t="s">
        <v>43</v>
      </c>
      <c r="P128" s="140">
        <f>O128*H128</f>
        <v>0</v>
      </c>
      <c r="Q128" s="140">
        <v>0</v>
      </c>
      <c r="R128" s="140">
        <f>Q128*H128</f>
        <v>0</v>
      </c>
      <c r="S128" s="140">
        <v>0</v>
      </c>
      <c r="T128" s="141">
        <f>S128*H128</f>
        <v>0</v>
      </c>
      <c r="AR128" s="142" t="s">
        <v>153</v>
      </c>
      <c r="AT128" s="142" t="s">
        <v>148</v>
      </c>
      <c r="AU128" s="142" t="s">
        <v>80</v>
      </c>
      <c r="AY128" s="17" t="s">
        <v>145</v>
      </c>
      <c r="BE128" s="143">
        <f>IF(N128="základní",J128,0)</f>
        <v>0</v>
      </c>
      <c r="BF128" s="143">
        <f>IF(N128="snížená",J128,0)</f>
        <v>0</v>
      </c>
      <c r="BG128" s="143">
        <f>IF(N128="zákl. přenesená",J128,0)</f>
        <v>0</v>
      </c>
      <c r="BH128" s="143">
        <f>IF(N128="sníž. přenesená",J128,0)</f>
        <v>0</v>
      </c>
      <c r="BI128" s="143">
        <f>IF(N128="nulová",J128,0)</f>
        <v>0</v>
      </c>
      <c r="BJ128" s="17" t="s">
        <v>80</v>
      </c>
      <c r="BK128" s="143">
        <f>ROUND(I128*H128,2)</f>
        <v>0</v>
      </c>
      <c r="BL128" s="17" t="s">
        <v>153</v>
      </c>
      <c r="BM128" s="142" t="s">
        <v>343</v>
      </c>
    </row>
    <row r="129" spans="2:65" s="1" customFormat="1" ht="19.5">
      <c r="B129" s="32"/>
      <c r="D129" s="149" t="s">
        <v>1124</v>
      </c>
      <c r="F129" s="189" t="s">
        <v>1169</v>
      </c>
      <c r="I129" s="146"/>
      <c r="L129" s="32"/>
      <c r="M129" s="147"/>
      <c r="T129" s="53"/>
      <c r="AT129" s="17" t="s">
        <v>1124</v>
      </c>
      <c r="AU129" s="17" t="s">
        <v>80</v>
      </c>
    </row>
    <row r="130" spans="2:65" s="1" customFormat="1" ht="16.5" customHeight="1">
      <c r="B130" s="32"/>
      <c r="C130" s="131" t="s">
        <v>258</v>
      </c>
      <c r="D130" s="131" t="s">
        <v>148</v>
      </c>
      <c r="E130" s="132" t="s">
        <v>1170</v>
      </c>
      <c r="F130" s="133" t="s">
        <v>1168</v>
      </c>
      <c r="G130" s="134" t="s">
        <v>19</v>
      </c>
      <c r="H130" s="135">
        <v>1</v>
      </c>
      <c r="I130" s="136"/>
      <c r="J130" s="137">
        <f>ROUND(I130*H130,2)</f>
        <v>0</v>
      </c>
      <c r="K130" s="133" t="s">
        <v>19</v>
      </c>
      <c r="L130" s="32"/>
      <c r="M130" s="138" t="s">
        <v>19</v>
      </c>
      <c r="N130" s="139" t="s">
        <v>43</v>
      </c>
      <c r="P130" s="140">
        <f>O130*H130</f>
        <v>0</v>
      </c>
      <c r="Q130" s="140">
        <v>0</v>
      </c>
      <c r="R130" s="140">
        <f>Q130*H130</f>
        <v>0</v>
      </c>
      <c r="S130" s="140">
        <v>0</v>
      </c>
      <c r="T130" s="141">
        <f>S130*H130</f>
        <v>0</v>
      </c>
      <c r="AR130" s="142" t="s">
        <v>153</v>
      </c>
      <c r="AT130" s="142" t="s">
        <v>148</v>
      </c>
      <c r="AU130" s="142" t="s">
        <v>80</v>
      </c>
      <c r="AY130" s="17" t="s">
        <v>145</v>
      </c>
      <c r="BE130" s="143">
        <f>IF(N130="základní",J130,0)</f>
        <v>0</v>
      </c>
      <c r="BF130" s="143">
        <f>IF(N130="snížená",J130,0)</f>
        <v>0</v>
      </c>
      <c r="BG130" s="143">
        <f>IF(N130="zákl. přenesená",J130,0)</f>
        <v>0</v>
      </c>
      <c r="BH130" s="143">
        <f>IF(N130="sníž. přenesená",J130,0)</f>
        <v>0</v>
      </c>
      <c r="BI130" s="143">
        <f>IF(N130="nulová",J130,0)</f>
        <v>0</v>
      </c>
      <c r="BJ130" s="17" t="s">
        <v>80</v>
      </c>
      <c r="BK130" s="143">
        <f>ROUND(I130*H130,2)</f>
        <v>0</v>
      </c>
      <c r="BL130" s="17" t="s">
        <v>153</v>
      </c>
      <c r="BM130" s="142" t="s">
        <v>359</v>
      </c>
    </row>
    <row r="131" spans="2:65" s="1" customFormat="1" ht="19.5">
      <c r="B131" s="32"/>
      <c r="D131" s="149" t="s">
        <v>1124</v>
      </c>
      <c r="F131" s="189" t="s">
        <v>1169</v>
      </c>
      <c r="I131" s="146"/>
      <c r="L131" s="32"/>
      <c r="M131" s="147"/>
      <c r="T131" s="53"/>
      <c r="AT131" s="17" t="s">
        <v>1124</v>
      </c>
      <c r="AU131" s="17" t="s">
        <v>80</v>
      </c>
    </row>
    <row r="132" spans="2:65" s="1" customFormat="1" ht="24.2" customHeight="1">
      <c r="B132" s="32"/>
      <c r="C132" s="131" t="s">
        <v>263</v>
      </c>
      <c r="D132" s="131" t="s">
        <v>148</v>
      </c>
      <c r="E132" s="132" t="s">
        <v>1171</v>
      </c>
      <c r="F132" s="133" t="s">
        <v>1172</v>
      </c>
      <c r="G132" s="134" t="s">
        <v>19</v>
      </c>
      <c r="H132" s="135">
        <v>1</v>
      </c>
      <c r="I132" s="136"/>
      <c r="J132" s="137">
        <f>ROUND(I132*H132,2)</f>
        <v>0</v>
      </c>
      <c r="K132" s="133" t="s">
        <v>19</v>
      </c>
      <c r="L132" s="32"/>
      <c r="M132" s="138" t="s">
        <v>19</v>
      </c>
      <c r="N132" s="139" t="s">
        <v>43</v>
      </c>
      <c r="P132" s="140">
        <f>O132*H132</f>
        <v>0</v>
      </c>
      <c r="Q132" s="140">
        <v>0</v>
      </c>
      <c r="R132" s="140">
        <f>Q132*H132</f>
        <v>0</v>
      </c>
      <c r="S132" s="140">
        <v>0</v>
      </c>
      <c r="T132" s="141">
        <f>S132*H132</f>
        <v>0</v>
      </c>
      <c r="AR132" s="142" t="s">
        <v>153</v>
      </c>
      <c r="AT132" s="142" t="s">
        <v>148</v>
      </c>
      <c r="AU132" s="142" t="s">
        <v>80</v>
      </c>
      <c r="AY132" s="17" t="s">
        <v>145</v>
      </c>
      <c r="BE132" s="143">
        <f>IF(N132="základní",J132,0)</f>
        <v>0</v>
      </c>
      <c r="BF132" s="143">
        <f>IF(N132="snížená",J132,0)</f>
        <v>0</v>
      </c>
      <c r="BG132" s="143">
        <f>IF(N132="zákl. přenesená",J132,0)</f>
        <v>0</v>
      </c>
      <c r="BH132" s="143">
        <f>IF(N132="sníž. přenesená",J132,0)</f>
        <v>0</v>
      </c>
      <c r="BI132" s="143">
        <f>IF(N132="nulová",J132,0)</f>
        <v>0</v>
      </c>
      <c r="BJ132" s="17" t="s">
        <v>80</v>
      </c>
      <c r="BK132" s="143">
        <f>ROUND(I132*H132,2)</f>
        <v>0</v>
      </c>
      <c r="BL132" s="17" t="s">
        <v>153</v>
      </c>
      <c r="BM132" s="142" t="s">
        <v>368</v>
      </c>
    </row>
    <row r="133" spans="2:65" s="1" customFormat="1" ht="19.5">
      <c r="B133" s="32"/>
      <c r="D133" s="149" t="s">
        <v>1124</v>
      </c>
      <c r="F133" s="189" t="s">
        <v>1138</v>
      </c>
      <c r="I133" s="146"/>
      <c r="L133" s="32"/>
      <c r="M133" s="147"/>
      <c r="T133" s="53"/>
      <c r="AT133" s="17" t="s">
        <v>1124</v>
      </c>
      <c r="AU133" s="17" t="s">
        <v>80</v>
      </c>
    </row>
    <row r="134" spans="2:65" s="1" customFormat="1" ht="37.9" customHeight="1">
      <c r="B134" s="32"/>
      <c r="C134" s="131" t="s">
        <v>268</v>
      </c>
      <c r="D134" s="131" t="s">
        <v>148</v>
      </c>
      <c r="E134" s="132" t="s">
        <v>1173</v>
      </c>
      <c r="F134" s="133" t="s">
        <v>1174</v>
      </c>
      <c r="G134" s="134" t="s">
        <v>19</v>
      </c>
      <c r="H134" s="135">
        <v>1</v>
      </c>
      <c r="I134" s="136"/>
      <c r="J134" s="137">
        <f>ROUND(I134*H134,2)</f>
        <v>0</v>
      </c>
      <c r="K134" s="133" t="s">
        <v>19</v>
      </c>
      <c r="L134" s="32"/>
      <c r="M134" s="138" t="s">
        <v>19</v>
      </c>
      <c r="N134" s="139" t="s">
        <v>43</v>
      </c>
      <c r="P134" s="140">
        <f>O134*H134</f>
        <v>0</v>
      </c>
      <c r="Q134" s="140">
        <v>0</v>
      </c>
      <c r="R134" s="140">
        <f>Q134*H134</f>
        <v>0</v>
      </c>
      <c r="S134" s="140">
        <v>0</v>
      </c>
      <c r="T134" s="141">
        <f>S134*H134</f>
        <v>0</v>
      </c>
      <c r="AR134" s="142" t="s">
        <v>153</v>
      </c>
      <c r="AT134" s="142" t="s">
        <v>148</v>
      </c>
      <c r="AU134" s="142" t="s">
        <v>80</v>
      </c>
      <c r="AY134" s="17" t="s">
        <v>145</v>
      </c>
      <c r="BE134" s="143">
        <f>IF(N134="základní",J134,0)</f>
        <v>0</v>
      </c>
      <c r="BF134" s="143">
        <f>IF(N134="snížená",J134,0)</f>
        <v>0</v>
      </c>
      <c r="BG134" s="143">
        <f>IF(N134="zákl. přenesená",J134,0)</f>
        <v>0</v>
      </c>
      <c r="BH134" s="143">
        <f>IF(N134="sníž. přenesená",J134,0)</f>
        <v>0</v>
      </c>
      <c r="BI134" s="143">
        <f>IF(N134="nulová",J134,0)</f>
        <v>0</v>
      </c>
      <c r="BJ134" s="17" t="s">
        <v>80</v>
      </c>
      <c r="BK134" s="143">
        <f>ROUND(I134*H134,2)</f>
        <v>0</v>
      </c>
      <c r="BL134" s="17" t="s">
        <v>153</v>
      </c>
      <c r="BM134" s="142" t="s">
        <v>380</v>
      </c>
    </row>
    <row r="135" spans="2:65" s="1" customFormat="1" ht="16.5" customHeight="1">
      <c r="B135" s="32"/>
      <c r="C135" s="131" t="s">
        <v>165</v>
      </c>
      <c r="D135" s="131" t="s">
        <v>148</v>
      </c>
      <c r="E135" s="132" t="s">
        <v>1175</v>
      </c>
      <c r="F135" s="133" t="s">
        <v>1176</v>
      </c>
      <c r="G135" s="134" t="s">
        <v>19</v>
      </c>
      <c r="H135" s="135">
        <v>1</v>
      </c>
      <c r="I135" s="136"/>
      <c r="J135" s="137">
        <f>ROUND(I135*H135,2)</f>
        <v>0</v>
      </c>
      <c r="K135" s="133" t="s">
        <v>19</v>
      </c>
      <c r="L135" s="32"/>
      <c r="M135" s="138" t="s">
        <v>19</v>
      </c>
      <c r="N135" s="139" t="s">
        <v>43</v>
      </c>
      <c r="P135" s="140">
        <f>O135*H135</f>
        <v>0</v>
      </c>
      <c r="Q135" s="140">
        <v>0</v>
      </c>
      <c r="R135" s="140">
        <f>Q135*H135</f>
        <v>0</v>
      </c>
      <c r="S135" s="140">
        <v>0</v>
      </c>
      <c r="T135" s="141">
        <f>S135*H135</f>
        <v>0</v>
      </c>
      <c r="AR135" s="142" t="s">
        <v>153</v>
      </c>
      <c r="AT135" s="142" t="s">
        <v>148</v>
      </c>
      <c r="AU135" s="142" t="s">
        <v>80</v>
      </c>
      <c r="AY135" s="17" t="s">
        <v>145</v>
      </c>
      <c r="BE135" s="143">
        <f>IF(N135="základní",J135,0)</f>
        <v>0</v>
      </c>
      <c r="BF135" s="143">
        <f>IF(N135="snížená",J135,0)</f>
        <v>0</v>
      </c>
      <c r="BG135" s="143">
        <f>IF(N135="zákl. přenesená",J135,0)</f>
        <v>0</v>
      </c>
      <c r="BH135" s="143">
        <f>IF(N135="sníž. přenesená",J135,0)</f>
        <v>0</v>
      </c>
      <c r="BI135" s="143">
        <f>IF(N135="nulová",J135,0)</f>
        <v>0</v>
      </c>
      <c r="BJ135" s="17" t="s">
        <v>80</v>
      </c>
      <c r="BK135" s="143">
        <f>ROUND(I135*H135,2)</f>
        <v>0</v>
      </c>
      <c r="BL135" s="17" t="s">
        <v>153</v>
      </c>
      <c r="BM135" s="142" t="s">
        <v>394</v>
      </c>
    </row>
    <row r="136" spans="2:65" s="1" customFormat="1" ht="19.5">
      <c r="B136" s="32"/>
      <c r="D136" s="149" t="s">
        <v>1124</v>
      </c>
      <c r="F136" s="189" t="s">
        <v>1177</v>
      </c>
      <c r="I136" s="146"/>
      <c r="L136" s="32"/>
      <c r="M136" s="147"/>
      <c r="T136" s="53"/>
      <c r="AT136" s="17" t="s">
        <v>1124</v>
      </c>
      <c r="AU136" s="17" t="s">
        <v>80</v>
      </c>
    </row>
    <row r="137" spans="2:65" s="1" customFormat="1" ht="16.5" customHeight="1">
      <c r="B137" s="32"/>
      <c r="C137" s="131" t="s">
        <v>7</v>
      </c>
      <c r="D137" s="131" t="s">
        <v>148</v>
      </c>
      <c r="E137" s="132" t="s">
        <v>1178</v>
      </c>
      <c r="F137" s="133" t="s">
        <v>1179</v>
      </c>
      <c r="G137" s="134" t="s">
        <v>19</v>
      </c>
      <c r="H137" s="135">
        <v>1</v>
      </c>
      <c r="I137" s="136"/>
      <c r="J137" s="137">
        <f>ROUND(I137*H137,2)</f>
        <v>0</v>
      </c>
      <c r="K137" s="133" t="s">
        <v>19</v>
      </c>
      <c r="L137" s="32"/>
      <c r="M137" s="138" t="s">
        <v>19</v>
      </c>
      <c r="N137" s="139" t="s">
        <v>43</v>
      </c>
      <c r="P137" s="140">
        <f>O137*H137</f>
        <v>0</v>
      </c>
      <c r="Q137" s="140">
        <v>0</v>
      </c>
      <c r="R137" s="140">
        <f>Q137*H137</f>
        <v>0</v>
      </c>
      <c r="S137" s="140">
        <v>0</v>
      </c>
      <c r="T137" s="141">
        <f>S137*H137</f>
        <v>0</v>
      </c>
      <c r="AR137" s="142" t="s">
        <v>153</v>
      </c>
      <c r="AT137" s="142" t="s">
        <v>148</v>
      </c>
      <c r="AU137" s="142" t="s">
        <v>80</v>
      </c>
      <c r="AY137" s="17" t="s">
        <v>145</v>
      </c>
      <c r="BE137" s="143">
        <f>IF(N137="základní",J137,0)</f>
        <v>0</v>
      </c>
      <c r="BF137" s="143">
        <f>IF(N137="snížená",J137,0)</f>
        <v>0</v>
      </c>
      <c r="BG137" s="143">
        <f>IF(N137="zákl. přenesená",J137,0)</f>
        <v>0</v>
      </c>
      <c r="BH137" s="143">
        <f>IF(N137="sníž. přenesená",J137,0)</f>
        <v>0</v>
      </c>
      <c r="BI137" s="143">
        <f>IF(N137="nulová",J137,0)</f>
        <v>0</v>
      </c>
      <c r="BJ137" s="17" t="s">
        <v>80</v>
      </c>
      <c r="BK137" s="143">
        <f>ROUND(I137*H137,2)</f>
        <v>0</v>
      </c>
      <c r="BL137" s="17" t="s">
        <v>153</v>
      </c>
      <c r="BM137" s="142" t="s">
        <v>405</v>
      </c>
    </row>
    <row r="138" spans="2:65" s="1" customFormat="1" ht="19.5">
      <c r="B138" s="32"/>
      <c r="D138" s="149" t="s">
        <v>1124</v>
      </c>
      <c r="F138" s="189" t="s">
        <v>1180</v>
      </c>
      <c r="I138" s="146"/>
      <c r="L138" s="32"/>
      <c r="M138" s="147"/>
      <c r="T138" s="53"/>
      <c r="AT138" s="17" t="s">
        <v>1124</v>
      </c>
      <c r="AU138" s="17" t="s">
        <v>80</v>
      </c>
    </row>
    <row r="139" spans="2:65" s="11" customFormat="1" ht="25.9" customHeight="1">
      <c r="B139" s="119"/>
      <c r="D139" s="120" t="s">
        <v>71</v>
      </c>
      <c r="E139" s="121" t="s">
        <v>1181</v>
      </c>
      <c r="F139" s="121" t="s">
        <v>1182</v>
      </c>
      <c r="I139" s="122"/>
      <c r="J139" s="123">
        <f>BK139</f>
        <v>0</v>
      </c>
      <c r="L139" s="119"/>
      <c r="M139" s="124"/>
      <c r="P139" s="125">
        <f>SUM(P140:P146)</f>
        <v>0</v>
      </c>
      <c r="R139" s="125">
        <f>SUM(R140:R146)</f>
        <v>0</v>
      </c>
      <c r="T139" s="126">
        <f>SUM(T140:T146)</f>
        <v>0</v>
      </c>
      <c r="AR139" s="120" t="s">
        <v>80</v>
      </c>
      <c r="AT139" s="127" t="s">
        <v>71</v>
      </c>
      <c r="AU139" s="127" t="s">
        <v>72</v>
      </c>
      <c r="AY139" s="120" t="s">
        <v>145</v>
      </c>
      <c r="BK139" s="128">
        <f>SUM(BK140:BK146)</f>
        <v>0</v>
      </c>
    </row>
    <row r="140" spans="2:65" s="1" customFormat="1" ht="24.2" customHeight="1">
      <c r="B140" s="32"/>
      <c r="C140" s="131" t="s">
        <v>283</v>
      </c>
      <c r="D140" s="131" t="s">
        <v>148</v>
      </c>
      <c r="E140" s="132" t="s">
        <v>1183</v>
      </c>
      <c r="F140" s="133" t="s">
        <v>1137</v>
      </c>
      <c r="G140" s="134" t="s">
        <v>19</v>
      </c>
      <c r="H140" s="135">
        <v>1</v>
      </c>
      <c r="I140" s="136"/>
      <c r="J140" s="137">
        <f>ROUND(I140*H140,2)</f>
        <v>0</v>
      </c>
      <c r="K140" s="133" t="s">
        <v>19</v>
      </c>
      <c r="L140" s="32"/>
      <c r="M140" s="138" t="s">
        <v>19</v>
      </c>
      <c r="N140" s="139" t="s">
        <v>43</v>
      </c>
      <c r="P140" s="140">
        <f>O140*H140</f>
        <v>0</v>
      </c>
      <c r="Q140" s="140">
        <v>0</v>
      </c>
      <c r="R140" s="140">
        <f>Q140*H140</f>
        <v>0</v>
      </c>
      <c r="S140" s="140">
        <v>0</v>
      </c>
      <c r="T140" s="141">
        <f>S140*H140</f>
        <v>0</v>
      </c>
      <c r="AR140" s="142" t="s">
        <v>153</v>
      </c>
      <c r="AT140" s="142" t="s">
        <v>148</v>
      </c>
      <c r="AU140" s="142" t="s">
        <v>80</v>
      </c>
      <c r="AY140" s="17" t="s">
        <v>145</v>
      </c>
      <c r="BE140" s="143">
        <f>IF(N140="základní",J140,0)</f>
        <v>0</v>
      </c>
      <c r="BF140" s="143">
        <f>IF(N140="snížená",J140,0)</f>
        <v>0</v>
      </c>
      <c r="BG140" s="143">
        <f>IF(N140="zákl. přenesená",J140,0)</f>
        <v>0</v>
      </c>
      <c r="BH140" s="143">
        <f>IF(N140="sníž. přenesená",J140,0)</f>
        <v>0</v>
      </c>
      <c r="BI140" s="143">
        <f>IF(N140="nulová",J140,0)</f>
        <v>0</v>
      </c>
      <c r="BJ140" s="17" t="s">
        <v>80</v>
      </c>
      <c r="BK140" s="143">
        <f>ROUND(I140*H140,2)</f>
        <v>0</v>
      </c>
      <c r="BL140" s="17" t="s">
        <v>153</v>
      </c>
      <c r="BM140" s="142" t="s">
        <v>416</v>
      </c>
    </row>
    <row r="141" spans="2:65" s="1" customFormat="1" ht="19.5">
      <c r="B141" s="32"/>
      <c r="D141" s="149" t="s">
        <v>1124</v>
      </c>
      <c r="F141" s="189" t="s">
        <v>1138</v>
      </c>
      <c r="I141" s="146"/>
      <c r="L141" s="32"/>
      <c r="M141" s="147"/>
      <c r="T141" s="53"/>
      <c r="AT141" s="17" t="s">
        <v>1124</v>
      </c>
      <c r="AU141" s="17" t="s">
        <v>80</v>
      </c>
    </row>
    <row r="142" spans="2:65" s="1" customFormat="1" ht="16.5" customHeight="1">
      <c r="B142" s="32"/>
      <c r="C142" s="131" t="s">
        <v>288</v>
      </c>
      <c r="D142" s="131" t="s">
        <v>148</v>
      </c>
      <c r="E142" s="132" t="s">
        <v>1184</v>
      </c>
      <c r="F142" s="133" t="s">
        <v>1140</v>
      </c>
      <c r="G142" s="134" t="s">
        <v>19</v>
      </c>
      <c r="H142" s="135">
        <v>1</v>
      </c>
      <c r="I142" s="136"/>
      <c r="J142" s="137">
        <f>ROUND(I142*H142,2)</f>
        <v>0</v>
      </c>
      <c r="K142" s="133" t="s">
        <v>19</v>
      </c>
      <c r="L142" s="32"/>
      <c r="M142" s="138" t="s">
        <v>19</v>
      </c>
      <c r="N142" s="139" t="s">
        <v>43</v>
      </c>
      <c r="P142" s="140">
        <f>O142*H142</f>
        <v>0</v>
      </c>
      <c r="Q142" s="140">
        <v>0</v>
      </c>
      <c r="R142" s="140">
        <f>Q142*H142</f>
        <v>0</v>
      </c>
      <c r="S142" s="140">
        <v>0</v>
      </c>
      <c r="T142" s="141">
        <f>S142*H142</f>
        <v>0</v>
      </c>
      <c r="AR142" s="142" t="s">
        <v>153</v>
      </c>
      <c r="AT142" s="142" t="s">
        <v>148</v>
      </c>
      <c r="AU142" s="142" t="s">
        <v>80</v>
      </c>
      <c r="AY142" s="17" t="s">
        <v>145</v>
      </c>
      <c r="BE142" s="143">
        <f>IF(N142="základní",J142,0)</f>
        <v>0</v>
      </c>
      <c r="BF142" s="143">
        <f>IF(N142="snížená",J142,0)</f>
        <v>0</v>
      </c>
      <c r="BG142" s="143">
        <f>IF(N142="zákl. přenesená",J142,0)</f>
        <v>0</v>
      </c>
      <c r="BH142" s="143">
        <f>IF(N142="sníž. přenesená",J142,0)</f>
        <v>0</v>
      </c>
      <c r="BI142" s="143">
        <f>IF(N142="nulová",J142,0)</f>
        <v>0</v>
      </c>
      <c r="BJ142" s="17" t="s">
        <v>80</v>
      </c>
      <c r="BK142" s="143">
        <f>ROUND(I142*H142,2)</f>
        <v>0</v>
      </c>
      <c r="BL142" s="17" t="s">
        <v>153</v>
      </c>
      <c r="BM142" s="142" t="s">
        <v>424</v>
      </c>
    </row>
    <row r="143" spans="2:65" s="1" customFormat="1" ht="16.5" customHeight="1">
      <c r="B143" s="32"/>
      <c r="C143" s="131" t="s">
        <v>296</v>
      </c>
      <c r="D143" s="131" t="s">
        <v>148</v>
      </c>
      <c r="E143" s="132" t="s">
        <v>1185</v>
      </c>
      <c r="F143" s="133" t="s">
        <v>1142</v>
      </c>
      <c r="G143" s="134" t="s">
        <v>19</v>
      </c>
      <c r="H143" s="135">
        <v>1</v>
      </c>
      <c r="I143" s="136"/>
      <c r="J143" s="137">
        <f>ROUND(I143*H143,2)</f>
        <v>0</v>
      </c>
      <c r="K143" s="133" t="s">
        <v>19</v>
      </c>
      <c r="L143" s="32"/>
      <c r="M143" s="138" t="s">
        <v>19</v>
      </c>
      <c r="N143" s="139" t="s">
        <v>43</v>
      </c>
      <c r="P143" s="140">
        <f>O143*H143</f>
        <v>0</v>
      </c>
      <c r="Q143" s="140">
        <v>0</v>
      </c>
      <c r="R143" s="140">
        <f>Q143*H143</f>
        <v>0</v>
      </c>
      <c r="S143" s="140">
        <v>0</v>
      </c>
      <c r="T143" s="141">
        <f>S143*H143</f>
        <v>0</v>
      </c>
      <c r="AR143" s="142" t="s">
        <v>153</v>
      </c>
      <c r="AT143" s="142" t="s">
        <v>148</v>
      </c>
      <c r="AU143" s="142" t="s">
        <v>80</v>
      </c>
      <c r="AY143" s="17" t="s">
        <v>145</v>
      </c>
      <c r="BE143" s="143">
        <f>IF(N143="základní",J143,0)</f>
        <v>0</v>
      </c>
      <c r="BF143" s="143">
        <f>IF(N143="snížená",J143,0)</f>
        <v>0</v>
      </c>
      <c r="BG143" s="143">
        <f>IF(N143="zákl. přenesená",J143,0)</f>
        <v>0</v>
      </c>
      <c r="BH143" s="143">
        <f>IF(N143="sníž. přenesená",J143,0)</f>
        <v>0</v>
      </c>
      <c r="BI143" s="143">
        <f>IF(N143="nulová",J143,0)</f>
        <v>0</v>
      </c>
      <c r="BJ143" s="17" t="s">
        <v>80</v>
      </c>
      <c r="BK143" s="143">
        <f>ROUND(I143*H143,2)</f>
        <v>0</v>
      </c>
      <c r="BL143" s="17" t="s">
        <v>153</v>
      </c>
      <c r="BM143" s="142" t="s">
        <v>432</v>
      </c>
    </row>
    <row r="144" spans="2:65" s="1" customFormat="1" ht="19.5">
      <c r="B144" s="32"/>
      <c r="D144" s="149" t="s">
        <v>1124</v>
      </c>
      <c r="F144" s="189" t="s">
        <v>1143</v>
      </c>
      <c r="I144" s="146"/>
      <c r="L144" s="32"/>
      <c r="M144" s="147"/>
      <c r="T144" s="53"/>
      <c r="AT144" s="17" t="s">
        <v>1124</v>
      </c>
      <c r="AU144" s="17" t="s">
        <v>80</v>
      </c>
    </row>
    <row r="145" spans="2:65" s="1" customFormat="1" ht="49.15" customHeight="1">
      <c r="B145" s="32"/>
      <c r="C145" s="131" t="s">
        <v>302</v>
      </c>
      <c r="D145" s="131" t="s">
        <v>148</v>
      </c>
      <c r="E145" s="132" t="s">
        <v>1186</v>
      </c>
      <c r="F145" s="133" t="s">
        <v>1187</v>
      </c>
      <c r="G145" s="134" t="s">
        <v>19</v>
      </c>
      <c r="H145" s="135">
        <v>1</v>
      </c>
      <c r="I145" s="136"/>
      <c r="J145" s="137">
        <f>ROUND(I145*H145,2)</f>
        <v>0</v>
      </c>
      <c r="K145" s="133" t="s">
        <v>19</v>
      </c>
      <c r="L145" s="32"/>
      <c r="M145" s="138" t="s">
        <v>19</v>
      </c>
      <c r="N145" s="139" t="s">
        <v>43</v>
      </c>
      <c r="P145" s="140">
        <f>O145*H145</f>
        <v>0</v>
      </c>
      <c r="Q145" s="140">
        <v>0</v>
      </c>
      <c r="R145" s="140">
        <f>Q145*H145</f>
        <v>0</v>
      </c>
      <c r="S145" s="140">
        <v>0</v>
      </c>
      <c r="T145" s="141">
        <f>S145*H145</f>
        <v>0</v>
      </c>
      <c r="AR145" s="142" t="s">
        <v>153</v>
      </c>
      <c r="AT145" s="142" t="s">
        <v>148</v>
      </c>
      <c r="AU145" s="142" t="s">
        <v>80</v>
      </c>
      <c r="AY145" s="17" t="s">
        <v>145</v>
      </c>
      <c r="BE145" s="143">
        <f>IF(N145="základní",J145,0)</f>
        <v>0</v>
      </c>
      <c r="BF145" s="143">
        <f>IF(N145="snížená",J145,0)</f>
        <v>0</v>
      </c>
      <c r="BG145" s="143">
        <f>IF(N145="zákl. přenesená",J145,0)</f>
        <v>0</v>
      </c>
      <c r="BH145" s="143">
        <f>IF(N145="sníž. přenesená",J145,0)</f>
        <v>0</v>
      </c>
      <c r="BI145" s="143">
        <f>IF(N145="nulová",J145,0)</f>
        <v>0</v>
      </c>
      <c r="BJ145" s="17" t="s">
        <v>80</v>
      </c>
      <c r="BK145" s="143">
        <f>ROUND(I145*H145,2)</f>
        <v>0</v>
      </c>
      <c r="BL145" s="17" t="s">
        <v>153</v>
      </c>
      <c r="BM145" s="142" t="s">
        <v>440</v>
      </c>
    </row>
    <row r="146" spans="2:65" s="1" customFormat="1" ht="48.75">
      <c r="B146" s="32"/>
      <c r="D146" s="149" t="s">
        <v>1124</v>
      </c>
      <c r="F146" s="189" t="s">
        <v>1188</v>
      </c>
      <c r="I146" s="146"/>
      <c r="L146" s="32"/>
      <c r="M146" s="147"/>
      <c r="T146" s="53"/>
      <c r="AT146" s="17" t="s">
        <v>1124</v>
      </c>
      <c r="AU146" s="17" t="s">
        <v>80</v>
      </c>
    </row>
    <row r="147" spans="2:65" s="11" customFormat="1" ht="25.9" customHeight="1">
      <c r="B147" s="119"/>
      <c r="D147" s="120" t="s">
        <v>71</v>
      </c>
      <c r="E147" s="121" t="s">
        <v>1189</v>
      </c>
      <c r="F147" s="121" t="s">
        <v>1190</v>
      </c>
      <c r="I147" s="122"/>
      <c r="J147" s="123">
        <f>BK147</f>
        <v>0</v>
      </c>
      <c r="L147" s="119"/>
      <c r="M147" s="124"/>
      <c r="P147" s="125">
        <f>SUM(P148:P155)</f>
        <v>0</v>
      </c>
      <c r="R147" s="125">
        <f>SUM(R148:R155)</f>
        <v>0</v>
      </c>
      <c r="T147" s="126">
        <f>SUM(T148:T155)</f>
        <v>0</v>
      </c>
      <c r="AR147" s="120" t="s">
        <v>80</v>
      </c>
      <c r="AT147" s="127" t="s">
        <v>71</v>
      </c>
      <c r="AU147" s="127" t="s">
        <v>72</v>
      </c>
      <c r="AY147" s="120" t="s">
        <v>145</v>
      </c>
      <c r="BK147" s="128">
        <f>SUM(BK148:BK155)</f>
        <v>0</v>
      </c>
    </row>
    <row r="148" spans="2:65" s="1" customFormat="1" ht="66.75" customHeight="1">
      <c r="B148" s="32"/>
      <c r="C148" s="131" t="s">
        <v>308</v>
      </c>
      <c r="D148" s="131" t="s">
        <v>148</v>
      </c>
      <c r="E148" s="132" t="s">
        <v>1191</v>
      </c>
      <c r="F148" s="133" t="s">
        <v>1192</v>
      </c>
      <c r="G148" s="134" t="s">
        <v>19</v>
      </c>
      <c r="H148" s="135">
        <v>1</v>
      </c>
      <c r="I148" s="136"/>
      <c r="J148" s="137">
        <f>ROUND(I148*H148,2)</f>
        <v>0</v>
      </c>
      <c r="K148" s="133" t="s">
        <v>19</v>
      </c>
      <c r="L148" s="32"/>
      <c r="M148" s="138" t="s">
        <v>19</v>
      </c>
      <c r="N148" s="139" t="s">
        <v>43</v>
      </c>
      <c r="P148" s="140">
        <f>O148*H148</f>
        <v>0</v>
      </c>
      <c r="Q148" s="140">
        <v>0</v>
      </c>
      <c r="R148" s="140">
        <f>Q148*H148</f>
        <v>0</v>
      </c>
      <c r="S148" s="140">
        <v>0</v>
      </c>
      <c r="T148" s="141">
        <f>S148*H148</f>
        <v>0</v>
      </c>
      <c r="AR148" s="142" t="s">
        <v>153</v>
      </c>
      <c r="AT148" s="142" t="s">
        <v>148</v>
      </c>
      <c r="AU148" s="142" t="s">
        <v>80</v>
      </c>
      <c r="AY148" s="17" t="s">
        <v>145</v>
      </c>
      <c r="BE148" s="143">
        <f>IF(N148="základní",J148,0)</f>
        <v>0</v>
      </c>
      <c r="BF148" s="143">
        <f>IF(N148="snížená",J148,0)</f>
        <v>0</v>
      </c>
      <c r="BG148" s="143">
        <f>IF(N148="zákl. přenesená",J148,0)</f>
        <v>0</v>
      </c>
      <c r="BH148" s="143">
        <f>IF(N148="sníž. přenesená",J148,0)</f>
        <v>0</v>
      </c>
      <c r="BI148" s="143">
        <f>IF(N148="nulová",J148,0)</f>
        <v>0</v>
      </c>
      <c r="BJ148" s="17" t="s">
        <v>80</v>
      </c>
      <c r="BK148" s="143">
        <f>ROUND(I148*H148,2)</f>
        <v>0</v>
      </c>
      <c r="BL148" s="17" t="s">
        <v>153</v>
      </c>
      <c r="BM148" s="142" t="s">
        <v>452</v>
      </c>
    </row>
    <row r="149" spans="2:65" s="1" customFormat="1" ht="19.5">
      <c r="B149" s="32"/>
      <c r="D149" s="149" t="s">
        <v>1124</v>
      </c>
      <c r="F149" s="189" t="s">
        <v>1193</v>
      </c>
      <c r="I149" s="146"/>
      <c r="L149" s="32"/>
      <c r="M149" s="147"/>
      <c r="T149" s="53"/>
      <c r="AT149" s="17" t="s">
        <v>1124</v>
      </c>
      <c r="AU149" s="17" t="s">
        <v>80</v>
      </c>
    </row>
    <row r="150" spans="2:65" s="1" customFormat="1" ht="156.75" customHeight="1">
      <c r="B150" s="32"/>
      <c r="C150" s="131" t="s">
        <v>313</v>
      </c>
      <c r="D150" s="131" t="s">
        <v>148</v>
      </c>
      <c r="E150" s="132" t="s">
        <v>1194</v>
      </c>
      <c r="F150" s="133" t="s">
        <v>1195</v>
      </c>
      <c r="G150" s="134" t="s">
        <v>19</v>
      </c>
      <c r="H150" s="135">
        <v>1</v>
      </c>
      <c r="I150" s="136"/>
      <c r="J150" s="137">
        <f>ROUND(I150*H150,2)</f>
        <v>0</v>
      </c>
      <c r="K150" s="133" t="s">
        <v>19</v>
      </c>
      <c r="L150" s="32"/>
      <c r="M150" s="138" t="s">
        <v>19</v>
      </c>
      <c r="N150" s="139" t="s">
        <v>43</v>
      </c>
      <c r="P150" s="140">
        <f>O150*H150</f>
        <v>0</v>
      </c>
      <c r="Q150" s="140">
        <v>0</v>
      </c>
      <c r="R150" s="140">
        <f>Q150*H150</f>
        <v>0</v>
      </c>
      <c r="S150" s="140">
        <v>0</v>
      </c>
      <c r="T150" s="141">
        <f>S150*H150</f>
        <v>0</v>
      </c>
      <c r="AR150" s="142" t="s">
        <v>153</v>
      </c>
      <c r="AT150" s="142" t="s">
        <v>148</v>
      </c>
      <c r="AU150" s="142" t="s">
        <v>80</v>
      </c>
      <c r="AY150" s="17" t="s">
        <v>145</v>
      </c>
      <c r="BE150" s="143">
        <f>IF(N150="základní",J150,0)</f>
        <v>0</v>
      </c>
      <c r="BF150" s="143">
        <f>IF(N150="snížená",J150,0)</f>
        <v>0</v>
      </c>
      <c r="BG150" s="143">
        <f>IF(N150="zákl. přenesená",J150,0)</f>
        <v>0</v>
      </c>
      <c r="BH150" s="143">
        <f>IF(N150="sníž. přenesená",J150,0)</f>
        <v>0</v>
      </c>
      <c r="BI150" s="143">
        <f>IF(N150="nulová",J150,0)</f>
        <v>0</v>
      </c>
      <c r="BJ150" s="17" t="s">
        <v>80</v>
      </c>
      <c r="BK150" s="143">
        <f>ROUND(I150*H150,2)</f>
        <v>0</v>
      </c>
      <c r="BL150" s="17" t="s">
        <v>153</v>
      </c>
      <c r="BM150" s="142" t="s">
        <v>462</v>
      </c>
    </row>
    <row r="151" spans="2:65" s="1" customFormat="1" ht="39">
      <c r="B151" s="32"/>
      <c r="D151" s="149" t="s">
        <v>1124</v>
      </c>
      <c r="F151" s="189" t="s">
        <v>1196</v>
      </c>
      <c r="I151" s="146"/>
      <c r="L151" s="32"/>
      <c r="M151" s="147"/>
      <c r="T151" s="53"/>
      <c r="AT151" s="17" t="s">
        <v>1124</v>
      </c>
      <c r="AU151" s="17" t="s">
        <v>80</v>
      </c>
    </row>
    <row r="152" spans="2:65" s="1" customFormat="1" ht="24.2" customHeight="1">
      <c r="B152" s="32"/>
      <c r="C152" s="131" t="s">
        <v>319</v>
      </c>
      <c r="D152" s="131" t="s">
        <v>148</v>
      </c>
      <c r="E152" s="132" t="s">
        <v>1197</v>
      </c>
      <c r="F152" s="133" t="s">
        <v>1198</v>
      </c>
      <c r="G152" s="134" t="s">
        <v>19</v>
      </c>
      <c r="H152" s="135">
        <v>1</v>
      </c>
      <c r="I152" s="136"/>
      <c r="J152" s="137">
        <f>ROUND(I152*H152,2)</f>
        <v>0</v>
      </c>
      <c r="K152" s="133" t="s">
        <v>19</v>
      </c>
      <c r="L152" s="32"/>
      <c r="M152" s="138" t="s">
        <v>19</v>
      </c>
      <c r="N152" s="139" t="s">
        <v>43</v>
      </c>
      <c r="P152" s="140">
        <f>O152*H152</f>
        <v>0</v>
      </c>
      <c r="Q152" s="140">
        <v>0</v>
      </c>
      <c r="R152" s="140">
        <f>Q152*H152</f>
        <v>0</v>
      </c>
      <c r="S152" s="140">
        <v>0</v>
      </c>
      <c r="T152" s="141">
        <f>S152*H152</f>
        <v>0</v>
      </c>
      <c r="AR152" s="142" t="s">
        <v>153</v>
      </c>
      <c r="AT152" s="142" t="s">
        <v>148</v>
      </c>
      <c r="AU152" s="142" t="s">
        <v>80</v>
      </c>
      <c r="AY152" s="17" t="s">
        <v>145</v>
      </c>
      <c r="BE152" s="143">
        <f>IF(N152="základní",J152,0)</f>
        <v>0</v>
      </c>
      <c r="BF152" s="143">
        <f>IF(N152="snížená",J152,0)</f>
        <v>0</v>
      </c>
      <c r="BG152" s="143">
        <f>IF(N152="zákl. přenesená",J152,0)</f>
        <v>0</v>
      </c>
      <c r="BH152" s="143">
        <f>IF(N152="sníž. přenesená",J152,0)</f>
        <v>0</v>
      </c>
      <c r="BI152" s="143">
        <f>IF(N152="nulová",J152,0)</f>
        <v>0</v>
      </c>
      <c r="BJ152" s="17" t="s">
        <v>80</v>
      </c>
      <c r="BK152" s="143">
        <f>ROUND(I152*H152,2)</f>
        <v>0</v>
      </c>
      <c r="BL152" s="17" t="s">
        <v>153</v>
      </c>
      <c r="BM152" s="142" t="s">
        <v>472</v>
      </c>
    </row>
    <row r="153" spans="2:65" s="1" customFormat="1" ht="19.5">
      <c r="B153" s="32"/>
      <c r="D153" s="149" t="s">
        <v>1124</v>
      </c>
      <c r="F153" s="189" t="s">
        <v>1199</v>
      </c>
      <c r="I153" s="146"/>
      <c r="L153" s="32"/>
      <c r="M153" s="147"/>
      <c r="T153" s="53"/>
      <c r="AT153" s="17" t="s">
        <v>1124</v>
      </c>
      <c r="AU153" s="17" t="s">
        <v>80</v>
      </c>
    </row>
    <row r="154" spans="2:65" s="1" customFormat="1" ht="16.5" customHeight="1">
      <c r="B154" s="32"/>
      <c r="C154" s="131" t="s">
        <v>325</v>
      </c>
      <c r="D154" s="131" t="s">
        <v>148</v>
      </c>
      <c r="E154" s="132" t="s">
        <v>1200</v>
      </c>
      <c r="F154" s="133" t="s">
        <v>1142</v>
      </c>
      <c r="G154" s="134" t="s">
        <v>19</v>
      </c>
      <c r="H154" s="135">
        <v>1</v>
      </c>
      <c r="I154" s="136"/>
      <c r="J154" s="137">
        <f>ROUND(I154*H154,2)</f>
        <v>0</v>
      </c>
      <c r="K154" s="133" t="s">
        <v>19</v>
      </c>
      <c r="L154" s="32"/>
      <c r="M154" s="138" t="s">
        <v>19</v>
      </c>
      <c r="N154" s="139" t="s">
        <v>43</v>
      </c>
      <c r="P154" s="140">
        <f>O154*H154</f>
        <v>0</v>
      </c>
      <c r="Q154" s="140">
        <v>0</v>
      </c>
      <c r="R154" s="140">
        <f>Q154*H154</f>
        <v>0</v>
      </c>
      <c r="S154" s="140">
        <v>0</v>
      </c>
      <c r="T154" s="141">
        <f>S154*H154</f>
        <v>0</v>
      </c>
      <c r="AR154" s="142" t="s">
        <v>153</v>
      </c>
      <c r="AT154" s="142" t="s">
        <v>148</v>
      </c>
      <c r="AU154" s="142" t="s">
        <v>80</v>
      </c>
      <c r="AY154" s="17" t="s">
        <v>145</v>
      </c>
      <c r="BE154" s="143">
        <f>IF(N154="základní",J154,0)</f>
        <v>0</v>
      </c>
      <c r="BF154" s="143">
        <f>IF(N154="snížená",J154,0)</f>
        <v>0</v>
      </c>
      <c r="BG154" s="143">
        <f>IF(N154="zákl. přenesená",J154,0)</f>
        <v>0</v>
      </c>
      <c r="BH154" s="143">
        <f>IF(N154="sníž. přenesená",J154,0)</f>
        <v>0</v>
      </c>
      <c r="BI154" s="143">
        <f>IF(N154="nulová",J154,0)</f>
        <v>0</v>
      </c>
      <c r="BJ154" s="17" t="s">
        <v>80</v>
      </c>
      <c r="BK154" s="143">
        <f>ROUND(I154*H154,2)</f>
        <v>0</v>
      </c>
      <c r="BL154" s="17" t="s">
        <v>153</v>
      </c>
      <c r="BM154" s="142" t="s">
        <v>482</v>
      </c>
    </row>
    <row r="155" spans="2:65" s="1" customFormat="1" ht="19.5">
      <c r="B155" s="32"/>
      <c r="D155" s="149" t="s">
        <v>1124</v>
      </c>
      <c r="F155" s="189" t="s">
        <v>1201</v>
      </c>
      <c r="I155" s="146"/>
      <c r="L155" s="32"/>
      <c r="M155" s="147"/>
      <c r="T155" s="53"/>
      <c r="AT155" s="17" t="s">
        <v>1124</v>
      </c>
      <c r="AU155" s="17" t="s">
        <v>80</v>
      </c>
    </row>
    <row r="156" spans="2:65" s="11" customFormat="1" ht="25.9" customHeight="1">
      <c r="B156" s="119"/>
      <c r="D156" s="120" t="s">
        <v>71</v>
      </c>
      <c r="E156" s="121" t="s">
        <v>1202</v>
      </c>
      <c r="F156" s="121" t="s">
        <v>1203</v>
      </c>
      <c r="I156" s="122"/>
      <c r="J156" s="123">
        <f>BK156</f>
        <v>0</v>
      </c>
      <c r="L156" s="119"/>
      <c r="M156" s="124"/>
      <c r="P156" s="125">
        <f>SUM(P157:P164)</f>
        <v>0</v>
      </c>
      <c r="R156" s="125">
        <f>SUM(R157:R164)</f>
        <v>0</v>
      </c>
      <c r="T156" s="126">
        <f>SUM(T157:T164)</f>
        <v>0</v>
      </c>
      <c r="AR156" s="120" t="s">
        <v>80</v>
      </c>
      <c r="AT156" s="127" t="s">
        <v>71</v>
      </c>
      <c r="AU156" s="127" t="s">
        <v>72</v>
      </c>
      <c r="AY156" s="120" t="s">
        <v>145</v>
      </c>
      <c r="BK156" s="128">
        <f>SUM(BK157:BK164)</f>
        <v>0</v>
      </c>
    </row>
    <row r="157" spans="2:65" s="1" customFormat="1" ht="16.5" customHeight="1">
      <c r="B157" s="32"/>
      <c r="C157" s="131" t="s">
        <v>331</v>
      </c>
      <c r="D157" s="131" t="s">
        <v>148</v>
      </c>
      <c r="E157" s="132" t="s">
        <v>1204</v>
      </c>
      <c r="F157" s="133" t="s">
        <v>1168</v>
      </c>
      <c r="G157" s="134" t="s">
        <v>19</v>
      </c>
      <c r="H157" s="135">
        <v>1</v>
      </c>
      <c r="I157" s="136"/>
      <c r="J157" s="137">
        <f>ROUND(I157*H157,2)</f>
        <v>0</v>
      </c>
      <c r="K157" s="133" t="s">
        <v>19</v>
      </c>
      <c r="L157" s="32"/>
      <c r="M157" s="138" t="s">
        <v>19</v>
      </c>
      <c r="N157" s="139" t="s">
        <v>43</v>
      </c>
      <c r="P157" s="140">
        <f>O157*H157</f>
        <v>0</v>
      </c>
      <c r="Q157" s="140">
        <v>0</v>
      </c>
      <c r="R157" s="140">
        <f>Q157*H157</f>
        <v>0</v>
      </c>
      <c r="S157" s="140">
        <v>0</v>
      </c>
      <c r="T157" s="141">
        <f>S157*H157</f>
        <v>0</v>
      </c>
      <c r="AR157" s="142" t="s">
        <v>153</v>
      </c>
      <c r="AT157" s="142" t="s">
        <v>148</v>
      </c>
      <c r="AU157" s="142" t="s">
        <v>80</v>
      </c>
      <c r="AY157" s="17" t="s">
        <v>145</v>
      </c>
      <c r="BE157" s="143">
        <f>IF(N157="základní",J157,0)</f>
        <v>0</v>
      </c>
      <c r="BF157" s="143">
        <f>IF(N157="snížená",J157,0)</f>
        <v>0</v>
      </c>
      <c r="BG157" s="143">
        <f>IF(N157="zákl. přenesená",J157,0)</f>
        <v>0</v>
      </c>
      <c r="BH157" s="143">
        <f>IF(N157="sníž. přenesená",J157,0)</f>
        <v>0</v>
      </c>
      <c r="BI157" s="143">
        <f>IF(N157="nulová",J157,0)</f>
        <v>0</v>
      </c>
      <c r="BJ157" s="17" t="s">
        <v>80</v>
      </c>
      <c r="BK157" s="143">
        <f>ROUND(I157*H157,2)</f>
        <v>0</v>
      </c>
      <c r="BL157" s="17" t="s">
        <v>153</v>
      </c>
      <c r="BM157" s="142" t="s">
        <v>493</v>
      </c>
    </row>
    <row r="158" spans="2:65" s="1" customFormat="1" ht="19.5">
      <c r="B158" s="32"/>
      <c r="D158" s="149" t="s">
        <v>1124</v>
      </c>
      <c r="F158" s="189" t="s">
        <v>1169</v>
      </c>
      <c r="I158" s="146"/>
      <c r="L158" s="32"/>
      <c r="M158" s="147"/>
      <c r="T158" s="53"/>
      <c r="AT158" s="17" t="s">
        <v>1124</v>
      </c>
      <c r="AU158" s="17" t="s">
        <v>80</v>
      </c>
    </row>
    <row r="159" spans="2:65" s="1" customFormat="1" ht="16.5" customHeight="1">
      <c r="B159" s="32"/>
      <c r="C159" s="131" t="s">
        <v>336</v>
      </c>
      <c r="D159" s="131" t="s">
        <v>148</v>
      </c>
      <c r="E159" s="132" t="s">
        <v>1205</v>
      </c>
      <c r="F159" s="133" t="s">
        <v>1168</v>
      </c>
      <c r="G159" s="134" t="s">
        <v>19</v>
      </c>
      <c r="H159" s="135">
        <v>1</v>
      </c>
      <c r="I159" s="136"/>
      <c r="J159" s="137">
        <f>ROUND(I159*H159,2)</f>
        <v>0</v>
      </c>
      <c r="K159" s="133" t="s">
        <v>19</v>
      </c>
      <c r="L159" s="32"/>
      <c r="M159" s="138" t="s">
        <v>19</v>
      </c>
      <c r="N159" s="139" t="s">
        <v>43</v>
      </c>
      <c r="P159" s="140">
        <f>O159*H159</f>
        <v>0</v>
      </c>
      <c r="Q159" s="140">
        <v>0</v>
      </c>
      <c r="R159" s="140">
        <f>Q159*H159</f>
        <v>0</v>
      </c>
      <c r="S159" s="140">
        <v>0</v>
      </c>
      <c r="T159" s="141">
        <f>S159*H159</f>
        <v>0</v>
      </c>
      <c r="AR159" s="142" t="s">
        <v>153</v>
      </c>
      <c r="AT159" s="142" t="s">
        <v>148</v>
      </c>
      <c r="AU159" s="142" t="s">
        <v>80</v>
      </c>
      <c r="AY159" s="17" t="s">
        <v>145</v>
      </c>
      <c r="BE159" s="143">
        <f>IF(N159="základní",J159,0)</f>
        <v>0</v>
      </c>
      <c r="BF159" s="143">
        <f>IF(N159="snížená",J159,0)</f>
        <v>0</v>
      </c>
      <c r="BG159" s="143">
        <f>IF(N159="zákl. přenesená",J159,0)</f>
        <v>0</v>
      </c>
      <c r="BH159" s="143">
        <f>IF(N159="sníž. přenesená",J159,0)</f>
        <v>0</v>
      </c>
      <c r="BI159" s="143">
        <f>IF(N159="nulová",J159,0)</f>
        <v>0</v>
      </c>
      <c r="BJ159" s="17" t="s">
        <v>80</v>
      </c>
      <c r="BK159" s="143">
        <f>ROUND(I159*H159,2)</f>
        <v>0</v>
      </c>
      <c r="BL159" s="17" t="s">
        <v>153</v>
      </c>
      <c r="BM159" s="142" t="s">
        <v>505</v>
      </c>
    </row>
    <row r="160" spans="2:65" s="1" customFormat="1" ht="19.5">
      <c r="B160" s="32"/>
      <c r="D160" s="149" t="s">
        <v>1124</v>
      </c>
      <c r="F160" s="189" t="s">
        <v>1206</v>
      </c>
      <c r="I160" s="146"/>
      <c r="L160" s="32"/>
      <c r="M160" s="147"/>
      <c r="T160" s="53"/>
      <c r="AT160" s="17" t="s">
        <v>1124</v>
      </c>
      <c r="AU160" s="17" t="s">
        <v>80</v>
      </c>
    </row>
    <row r="161" spans="2:65" s="1" customFormat="1" ht="16.5" customHeight="1">
      <c r="B161" s="32"/>
      <c r="C161" s="131" t="s">
        <v>343</v>
      </c>
      <c r="D161" s="131" t="s">
        <v>148</v>
      </c>
      <c r="E161" s="132" t="s">
        <v>1207</v>
      </c>
      <c r="F161" s="133" t="s">
        <v>1208</v>
      </c>
      <c r="G161" s="134" t="s">
        <v>19</v>
      </c>
      <c r="H161" s="135">
        <v>1</v>
      </c>
      <c r="I161" s="136"/>
      <c r="J161" s="137">
        <f>ROUND(I161*H161,2)</f>
        <v>0</v>
      </c>
      <c r="K161" s="133" t="s">
        <v>19</v>
      </c>
      <c r="L161" s="32"/>
      <c r="M161" s="138" t="s">
        <v>19</v>
      </c>
      <c r="N161" s="139" t="s">
        <v>43</v>
      </c>
      <c r="P161" s="140">
        <f>O161*H161</f>
        <v>0</v>
      </c>
      <c r="Q161" s="140">
        <v>0</v>
      </c>
      <c r="R161" s="140">
        <f>Q161*H161</f>
        <v>0</v>
      </c>
      <c r="S161" s="140">
        <v>0</v>
      </c>
      <c r="T161" s="141">
        <f>S161*H161</f>
        <v>0</v>
      </c>
      <c r="AR161" s="142" t="s">
        <v>153</v>
      </c>
      <c r="AT161" s="142" t="s">
        <v>148</v>
      </c>
      <c r="AU161" s="142" t="s">
        <v>80</v>
      </c>
      <c r="AY161" s="17" t="s">
        <v>145</v>
      </c>
      <c r="BE161" s="143">
        <f>IF(N161="základní",J161,0)</f>
        <v>0</v>
      </c>
      <c r="BF161" s="143">
        <f>IF(N161="snížená",J161,0)</f>
        <v>0</v>
      </c>
      <c r="BG161" s="143">
        <f>IF(N161="zákl. přenesená",J161,0)</f>
        <v>0</v>
      </c>
      <c r="BH161" s="143">
        <f>IF(N161="sníž. přenesená",J161,0)</f>
        <v>0</v>
      </c>
      <c r="BI161" s="143">
        <f>IF(N161="nulová",J161,0)</f>
        <v>0</v>
      </c>
      <c r="BJ161" s="17" t="s">
        <v>80</v>
      </c>
      <c r="BK161" s="143">
        <f>ROUND(I161*H161,2)</f>
        <v>0</v>
      </c>
      <c r="BL161" s="17" t="s">
        <v>153</v>
      </c>
      <c r="BM161" s="142" t="s">
        <v>515</v>
      </c>
    </row>
    <row r="162" spans="2:65" s="1" customFormat="1" ht="19.5">
      <c r="B162" s="32"/>
      <c r="D162" s="149" t="s">
        <v>1124</v>
      </c>
      <c r="F162" s="189" t="s">
        <v>1209</v>
      </c>
      <c r="I162" s="146"/>
      <c r="L162" s="32"/>
      <c r="M162" s="147"/>
      <c r="T162" s="53"/>
      <c r="AT162" s="17" t="s">
        <v>1124</v>
      </c>
      <c r="AU162" s="17" t="s">
        <v>80</v>
      </c>
    </row>
    <row r="163" spans="2:65" s="1" customFormat="1" ht="16.5" customHeight="1">
      <c r="B163" s="32"/>
      <c r="C163" s="131" t="s">
        <v>352</v>
      </c>
      <c r="D163" s="131" t="s">
        <v>148</v>
      </c>
      <c r="E163" s="132" t="s">
        <v>1210</v>
      </c>
      <c r="F163" s="133" t="s">
        <v>1208</v>
      </c>
      <c r="G163" s="134" t="s">
        <v>19</v>
      </c>
      <c r="H163" s="135">
        <v>1</v>
      </c>
      <c r="I163" s="136"/>
      <c r="J163" s="137">
        <f>ROUND(I163*H163,2)</f>
        <v>0</v>
      </c>
      <c r="K163" s="133" t="s">
        <v>19</v>
      </c>
      <c r="L163" s="32"/>
      <c r="M163" s="138" t="s">
        <v>19</v>
      </c>
      <c r="N163" s="139" t="s">
        <v>43</v>
      </c>
      <c r="P163" s="140">
        <f>O163*H163</f>
        <v>0</v>
      </c>
      <c r="Q163" s="140">
        <v>0</v>
      </c>
      <c r="R163" s="140">
        <f>Q163*H163</f>
        <v>0</v>
      </c>
      <c r="S163" s="140">
        <v>0</v>
      </c>
      <c r="T163" s="141">
        <f>S163*H163</f>
        <v>0</v>
      </c>
      <c r="AR163" s="142" t="s">
        <v>153</v>
      </c>
      <c r="AT163" s="142" t="s">
        <v>148</v>
      </c>
      <c r="AU163" s="142" t="s">
        <v>80</v>
      </c>
      <c r="AY163" s="17" t="s">
        <v>145</v>
      </c>
      <c r="BE163" s="143">
        <f>IF(N163="základní",J163,0)</f>
        <v>0</v>
      </c>
      <c r="BF163" s="143">
        <f>IF(N163="snížená",J163,0)</f>
        <v>0</v>
      </c>
      <c r="BG163" s="143">
        <f>IF(N163="zákl. přenesená",J163,0)</f>
        <v>0</v>
      </c>
      <c r="BH163" s="143">
        <f>IF(N163="sníž. přenesená",J163,0)</f>
        <v>0</v>
      </c>
      <c r="BI163" s="143">
        <f>IF(N163="nulová",J163,0)</f>
        <v>0</v>
      </c>
      <c r="BJ163" s="17" t="s">
        <v>80</v>
      </c>
      <c r="BK163" s="143">
        <f>ROUND(I163*H163,2)</f>
        <v>0</v>
      </c>
      <c r="BL163" s="17" t="s">
        <v>153</v>
      </c>
      <c r="BM163" s="142" t="s">
        <v>526</v>
      </c>
    </row>
    <row r="164" spans="2:65" s="1" customFormat="1" ht="19.5">
      <c r="B164" s="32"/>
      <c r="D164" s="149" t="s">
        <v>1124</v>
      </c>
      <c r="F164" s="189" t="s">
        <v>1209</v>
      </c>
      <c r="I164" s="146"/>
      <c r="L164" s="32"/>
      <c r="M164" s="147"/>
      <c r="T164" s="53"/>
      <c r="AT164" s="17" t="s">
        <v>1124</v>
      </c>
      <c r="AU164" s="17" t="s">
        <v>80</v>
      </c>
    </row>
    <row r="165" spans="2:65" s="11" customFormat="1" ht="25.9" customHeight="1">
      <c r="B165" s="119"/>
      <c r="D165" s="120" t="s">
        <v>71</v>
      </c>
      <c r="E165" s="121" t="s">
        <v>1211</v>
      </c>
      <c r="F165" s="121" t="s">
        <v>1212</v>
      </c>
      <c r="I165" s="122"/>
      <c r="J165" s="123">
        <f>BK165</f>
        <v>0</v>
      </c>
      <c r="L165" s="119"/>
      <c r="M165" s="124"/>
      <c r="P165" s="125">
        <f>SUM(P166:P197)</f>
        <v>0</v>
      </c>
      <c r="R165" s="125">
        <f>SUM(R166:R197)</f>
        <v>0</v>
      </c>
      <c r="T165" s="126">
        <f>SUM(T166:T197)</f>
        <v>0</v>
      </c>
      <c r="AR165" s="120" t="s">
        <v>80</v>
      </c>
      <c r="AT165" s="127" t="s">
        <v>71</v>
      </c>
      <c r="AU165" s="127" t="s">
        <v>72</v>
      </c>
      <c r="AY165" s="120" t="s">
        <v>145</v>
      </c>
      <c r="BK165" s="128">
        <f>SUM(BK166:BK197)</f>
        <v>0</v>
      </c>
    </row>
    <row r="166" spans="2:65" s="1" customFormat="1" ht="62.65" customHeight="1">
      <c r="B166" s="32"/>
      <c r="C166" s="131" t="s">
        <v>359</v>
      </c>
      <c r="D166" s="131" t="s">
        <v>148</v>
      </c>
      <c r="E166" s="132" t="s">
        <v>1213</v>
      </c>
      <c r="F166" s="133" t="s">
        <v>1163</v>
      </c>
      <c r="G166" s="134" t="s">
        <v>19</v>
      </c>
      <c r="H166" s="135">
        <v>1</v>
      </c>
      <c r="I166" s="136"/>
      <c r="J166" s="137">
        <f>ROUND(I166*H166,2)</f>
        <v>0</v>
      </c>
      <c r="K166" s="133" t="s">
        <v>19</v>
      </c>
      <c r="L166" s="32"/>
      <c r="M166" s="138" t="s">
        <v>19</v>
      </c>
      <c r="N166" s="139" t="s">
        <v>43</v>
      </c>
      <c r="P166" s="140">
        <f>O166*H166</f>
        <v>0</v>
      </c>
      <c r="Q166" s="140">
        <v>0</v>
      </c>
      <c r="R166" s="140">
        <f>Q166*H166</f>
        <v>0</v>
      </c>
      <c r="S166" s="140">
        <v>0</v>
      </c>
      <c r="T166" s="141">
        <f>S166*H166</f>
        <v>0</v>
      </c>
      <c r="AR166" s="142" t="s">
        <v>153</v>
      </c>
      <c r="AT166" s="142" t="s">
        <v>148</v>
      </c>
      <c r="AU166" s="142" t="s">
        <v>80</v>
      </c>
      <c r="AY166" s="17" t="s">
        <v>145</v>
      </c>
      <c r="BE166" s="143">
        <f>IF(N166="základní",J166,0)</f>
        <v>0</v>
      </c>
      <c r="BF166" s="143">
        <f>IF(N166="snížená",J166,0)</f>
        <v>0</v>
      </c>
      <c r="BG166" s="143">
        <f>IF(N166="zákl. přenesená",J166,0)</f>
        <v>0</v>
      </c>
      <c r="BH166" s="143">
        <f>IF(N166="sníž. přenesená",J166,0)</f>
        <v>0</v>
      </c>
      <c r="BI166" s="143">
        <f>IF(N166="nulová",J166,0)</f>
        <v>0</v>
      </c>
      <c r="BJ166" s="17" t="s">
        <v>80</v>
      </c>
      <c r="BK166" s="143">
        <f>ROUND(I166*H166,2)</f>
        <v>0</v>
      </c>
      <c r="BL166" s="17" t="s">
        <v>153</v>
      </c>
      <c r="BM166" s="142" t="s">
        <v>537</v>
      </c>
    </row>
    <row r="167" spans="2:65" s="1" customFormat="1" ht="48.75">
      <c r="B167" s="32"/>
      <c r="D167" s="149" t="s">
        <v>1124</v>
      </c>
      <c r="F167" s="189" t="s">
        <v>1164</v>
      </c>
      <c r="I167" s="146"/>
      <c r="L167" s="32"/>
      <c r="M167" s="147"/>
      <c r="T167" s="53"/>
      <c r="AT167" s="17" t="s">
        <v>1124</v>
      </c>
      <c r="AU167" s="17" t="s">
        <v>80</v>
      </c>
    </row>
    <row r="168" spans="2:65" s="1" customFormat="1" ht="33" customHeight="1">
      <c r="B168" s="32"/>
      <c r="C168" s="131" t="s">
        <v>192</v>
      </c>
      <c r="D168" s="131" t="s">
        <v>148</v>
      </c>
      <c r="E168" s="132" t="s">
        <v>1214</v>
      </c>
      <c r="F168" s="133" t="s">
        <v>1215</v>
      </c>
      <c r="G168" s="134" t="s">
        <v>19</v>
      </c>
      <c r="H168" s="135">
        <v>2</v>
      </c>
      <c r="I168" s="136"/>
      <c r="J168" s="137">
        <f>ROUND(I168*H168,2)</f>
        <v>0</v>
      </c>
      <c r="K168" s="133" t="s">
        <v>19</v>
      </c>
      <c r="L168" s="32"/>
      <c r="M168" s="138" t="s">
        <v>19</v>
      </c>
      <c r="N168" s="139" t="s">
        <v>43</v>
      </c>
      <c r="P168" s="140">
        <f>O168*H168</f>
        <v>0</v>
      </c>
      <c r="Q168" s="140">
        <v>0</v>
      </c>
      <c r="R168" s="140">
        <f>Q168*H168</f>
        <v>0</v>
      </c>
      <c r="S168" s="140">
        <v>0</v>
      </c>
      <c r="T168" s="141">
        <f>S168*H168</f>
        <v>0</v>
      </c>
      <c r="AR168" s="142" t="s">
        <v>153</v>
      </c>
      <c r="AT168" s="142" t="s">
        <v>148</v>
      </c>
      <c r="AU168" s="142" t="s">
        <v>80</v>
      </c>
      <c r="AY168" s="17" t="s">
        <v>145</v>
      </c>
      <c r="BE168" s="143">
        <f>IF(N168="základní",J168,0)</f>
        <v>0</v>
      </c>
      <c r="BF168" s="143">
        <f>IF(N168="snížená",J168,0)</f>
        <v>0</v>
      </c>
      <c r="BG168" s="143">
        <f>IF(N168="zákl. přenesená",J168,0)</f>
        <v>0</v>
      </c>
      <c r="BH168" s="143">
        <f>IF(N168="sníž. přenesená",J168,0)</f>
        <v>0</v>
      </c>
      <c r="BI168" s="143">
        <f>IF(N168="nulová",J168,0)</f>
        <v>0</v>
      </c>
      <c r="BJ168" s="17" t="s">
        <v>80</v>
      </c>
      <c r="BK168" s="143">
        <f>ROUND(I168*H168,2)</f>
        <v>0</v>
      </c>
      <c r="BL168" s="17" t="s">
        <v>153</v>
      </c>
      <c r="BM168" s="142" t="s">
        <v>547</v>
      </c>
    </row>
    <row r="169" spans="2:65" s="1" customFormat="1" ht="48.75">
      <c r="B169" s="32"/>
      <c r="D169" s="149" t="s">
        <v>1124</v>
      </c>
      <c r="F169" s="189" t="s">
        <v>1216</v>
      </c>
      <c r="I169" s="146"/>
      <c r="L169" s="32"/>
      <c r="M169" s="147"/>
      <c r="T169" s="53"/>
      <c r="AT169" s="17" t="s">
        <v>1124</v>
      </c>
      <c r="AU169" s="17" t="s">
        <v>80</v>
      </c>
    </row>
    <row r="170" spans="2:65" s="1" customFormat="1" ht="24.2" customHeight="1">
      <c r="B170" s="32"/>
      <c r="C170" s="131" t="s">
        <v>368</v>
      </c>
      <c r="D170" s="131" t="s">
        <v>148</v>
      </c>
      <c r="E170" s="132" t="s">
        <v>1217</v>
      </c>
      <c r="F170" s="133" t="s">
        <v>1218</v>
      </c>
      <c r="G170" s="134" t="s">
        <v>19</v>
      </c>
      <c r="H170" s="135">
        <v>3</v>
      </c>
      <c r="I170" s="136"/>
      <c r="J170" s="137">
        <f>ROUND(I170*H170,2)</f>
        <v>0</v>
      </c>
      <c r="K170" s="133" t="s">
        <v>19</v>
      </c>
      <c r="L170" s="32"/>
      <c r="M170" s="138" t="s">
        <v>19</v>
      </c>
      <c r="N170" s="139" t="s">
        <v>43</v>
      </c>
      <c r="P170" s="140">
        <f>O170*H170</f>
        <v>0</v>
      </c>
      <c r="Q170" s="140">
        <v>0</v>
      </c>
      <c r="R170" s="140">
        <f>Q170*H170</f>
        <v>0</v>
      </c>
      <c r="S170" s="140">
        <v>0</v>
      </c>
      <c r="T170" s="141">
        <f>S170*H170</f>
        <v>0</v>
      </c>
      <c r="AR170" s="142" t="s">
        <v>153</v>
      </c>
      <c r="AT170" s="142" t="s">
        <v>148</v>
      </c>
      <c r="AU170" s="142" t="s">
        <v>80</v>
      </c>
      <c r="AY170" s="17" t="s">
        <v>145</v>
      </c>
      <c r="BE170" s="143">
        <f>IF(N170="základní",J170,0)</f>
        <v>0</v>
      </c>
      <c r="BF170" s="143">
        <f>IF(N170="snížená",J170,0)</f>
        <v>0</v>
      </c>
      <c r="BG170" s="143">
        <f>IF(N170="zákl. přenesená",J170,0)</f>
        <v>0</v>
      </c>
      <c r="BH170" s="143">
        <f>IF(N170="sníž. přenesená",J170,0)</f>
        <v>0</v>
      </c>
      <c r="BI170" s="143">
        <f>IF(N170="nulová",J170,0)</f>
        <v>0</v>
      </c>
      <c r="BJ170" s="17" t="s">
        <v>80</v>
      </c>
      <c r="BK170" s="143">
        <f>ROUND(I170*H170,2)</f>
        <v>0</v>
      </c>
      <c r="BL170" s="17" t="s">
        <v>153</v>
      </c>
      <c r="BM170" s="142" t="s">
        <v>559</v>
      </c>
    </row>
    <row r="171" spans="2:65" s="1" customFormat="1" ht="48.75">
      <c r="B171" s="32"/>
      <c r="D171" s="149" t="s">
        <v>1124</v>
      </c>
      <c r="F171" s="189" t="s">
        <v>1219</v>
      </c>
      <c r="I171" s="146"/>
      <c r="L171" s="32"/>
      <c r="M171" s="147"/>
      <c r="T171" s="53"/>
      <c r="AT171" s="17" t="s">
        <v>1124</v>
      </c>
      <c r="AU171" s="17" t="s">
        <v>80</v>
      </c>
    </row>
    <row r="172" spans="2:65" s="1" customFormat="1" ht="33" customHeight="1">
      <c r="B172" s="32"/>
      <c r="C172" s="131" t="s">
        <v>374</v>
      </c>
      <c r="D172" s="131" t="s">
        <v>148</v>
      </c>
      <c r="E172" s="132" t="s">
        <v>1220</v>
      </c>
      <c r="F172" s="133" t="s">
        <v>1221</v>
      </c>
      <c r="G172" s="134" t="s">
        <v>19</v>
      </c>
      <c r="H172" s="135">
        <v>1</v>
      </c>
      <c r="I172" s="136"/>
      <c r="J172" s="137">
        <f>ROUND(I172*H172,2)</f>
        <v>0</v>
      </c>
      <c r="K172" s="133" t="s">
        <v>19</v>
      </c>
      <c r="L172" s="32"/>
      <c r="M172" s="138" t="s">
        <v>19</v>
      </c>
      <c r="N172" s="139" t="s">
        <v>43</v>
      </c>
      <c r="P172" s="140">
        <f>O172*H172</f>
        <v>0</v>
      </c>
      <c r="Q172" s="140">
        <v>0</v>
      </c>
      <c r="R172" s="140">
        <f>Q172*H172</f>
        <v>0</v>
      </c>
      <c r="S172" s="140">
        <v>0</v>
      </c>
      <c r="T172" s="141">
        <f>S172*H172</f>
        <v>0</v>
      </c>
      <c r="AR172" s="142" t="s">
        <v>153</v>
      </c>
      <c r="AT172" s="142" t="s">
        <v>148</v>
      </c>
      <c r="AU172" s="142" t="s">
        <v>80</v>
      </c>
      <c r="AY172" s="17" t="s">
        <v>145</v>
      </c>
      <c r="BE172" s="143">
        <f>IF(N172="základní",J172,0)</f>
        <v>0</v>
      </c>
      <c r="BF172" s="143">
        <f>IF(N172="snížená",J172,0)</f>
        <v>0</v>
      </c>
      <c r="BG172" s="143">
        <f>IF(N172="zákl. přenesená",J172,0)</f>
        <v>0</v>
      </c>
      <c r="BH172" s="143">
        <f>IF(N172="sníž. přenesená",J172,0)</f>
        <v>0</v>
      </c>
      <c r="BI172" s="143">
        <f>IF(N172="nulová",J172,0)</f>
        <v>0</v>
      </c>
      <c r="BJ172" s="17" t="s">
        <v>80</v>
      </c>
      <c r="BK172" s="143">
        <f>ROUND(I172*H172,2)</f>
        <v>0</v>
      </c>
      <c r="BL172" s="17" t="s">
        <v>153</v>
      </c>
      <c r="BM172" s="142" t="s">
        <v>574</v>
      </c>
    </row>
    <row r="173" spans="2:65" s="1" customFormat="1" ht="48.75">
      <c r="B173" s="32"/>
      <c r="D173" s="149" t="s">
        <v>1124</v>
      </c>
      <c r="F173" s="189" t="s">
        <v>1222</v>
      </c>
      <c r="I173" s="146"/>
      <c r="L173" s="32"/>
      <c r="M173" s="147"/>
      <c r="T173" s="53"/>
      <c r="AT173" s="17" t="s">
        <v>1124</v>
      </c>
      <c r="AU173" s="17" t="s">
        <v>80</v>
      </c>
    </row>
    <row r="174" spans="2:65" s="1" customFormat="1" ht="24.2" customHeight="1">
      <c r="B174" s="32"/>
      <c r="C174" s="131" t="s">
        <v>380</v>
      </c>
      <c r="D174" s="131" t="s">
        <v>148</v>
      </c>
      <c r="E174" s="132" t="s">
        <v>1223</v>
      </c>
      <c r="F174" s="133" t="s">
        <v>1224</v>
      </c>
      <c r="G174" s="134" t="s">
        <v>19</v>
      </c>
      <c r="H174" s="135">
        <v>1</v>
      </c>
      <c r="I174" s="136"/>
      <c r="J174" s="137">
        <f>ROUND(I174*H174,2)</f>
        <v>0</v>
      </c>
      <c r="K174" s="133" t="s">
        <v>19</v>
      </c>
      <c r="L174" s="32"/>
      <c r="M174" s="138" t="s">
        <v>19</v>
      </c>
      <c r="N174" s="139" t="s">
        <v>43</v>
      </c>
      <c r="P174" s="140">
        <f>O174*H174</f>
        <v>0</v>
      </c>
      <c r="Q174" s="140">
        <v>0</v>
      </c>
      <c r="R174" s="140">
        <f>Q174*H174</f>
        <v>0</v>
      </c>
      <c r="S174" s="140">
        <v>0</v>
      </c>
      <c r="T174" s="141">
        <f>S174*H174</f>
        <v>0</v>
      </c>
      <c r="AR174" s="142" t="s">
        <v>153</v>
      </c>
      <c r="AT174" s="142" t="s">
        <v>148</v>
      </c>
      <c r="AU174" s="142" t="s">
        <v>80</v>
      </c>
      <c r="AY174" s="17" t="s">
        <v>145</v>
      </c>
      <c r="BE174" s="143">
        <f>IF(N174="základní",J174,0)</f>
        <v>0</v>
      </c>
      <c r="BF174" s="143">
        <f>IF(N174="snížená",J174,0)</f>
        <v>0</v>
      </c>
      <c r="BG174" s="143">
        <f>IF(N174="zákl. přenesená",J174,0)</f>
        <v>0</v>
      </c>
      <c r="BH174" s="143">
        <f>IF(N174="sníž. přenesená",J174,0)</f>
        <v>0</v>
      </c>
      <c r="BI174" s="143">
        <f>IF(N174="nulová",J174,0)</f>
        <v>0</v>
      </c>
      <c r="BJ174" s="17" t="s">
        <v>80</v>
      </c>
      <c r="BK174" s="143">
        <f>ROUND(I174*H174,2)</f>
        <v>0</v>
      </c>
      <c r="BL174" s="17" t="s">
        <v>153</v>
      </c>
      <c r="BM174" s="142" t="s">
        <v>943</v>
      </c>
    </row>
    <row r="175" spans="2:65" s="1" customFormat="1" ht="19.5">
      <c r="B175" s="32"/>
      <c r="D175" s="149" t="s">
        <v>1124</v>
      </c>
      <c r="F175" s="189" t="s">
        <v>1225</v>
      </c>
      <c r="I175" s="146"/>
      <c r="L175" s="32"/>
      <c r="M175" s="147"/>
      <c r="T175" s="53"/>
      <c r="AT175" s="17" t="s">
        <v>1124</v>
      </c>
      <c r="AU175" s="17" t="s">
        <v>80</v>
      </c>
    </row>
    <row r="176" spans="2:65" s="1" customFormat="1" ht="24.2" customHeight="1">
      <c r="B176" s="32"/>
      <c r="C176" s="131" t="s">
        <v>389</v>
      </c>
      <c r="D176" s="131" t="s">
        <v>148</v>
      </c>
      <c r="E176" s="132" t="s">
        <v>1226</v>
      </c>
      <c r="F176" s="133" t="s">
        <v>1227</v>
      </c>
      <c r="G176" s="134" t="s">
        <v>19</v>
      </c>
      <c r="H176" s="135">
        <v>1</v>
      </c>
      <c r="I176" s="136"/>
      <c r="J176" s="137">
        <f>ROUND(I176*H176,2)</f>
        <v>0</v>
      </c>
      <c r="K176" s="133" t="s">
        <v>19</v>
      </c>
      <c r="L176" s="32"/>
      <c r="M176" s="138" t="s">
        <v>19</v>
      </c>
      <c r="N176" s="139" t="s">
        <v>43</v>
      </c>
      <c r="P176" s="140">
        <f>O176*H176</f>
        <v>0</v>
      </c>
      <c r="Q176" s="140">
        <v>0</v>
      </c>
      <c r="R176" s="140">
        <f>Q176*H176</f>
        <v>0</v>
      </c>
      <c r="S176" s="140">
        <v>0</v>
      </c>
      <c r="T176" s="141">
        <f>S176*H176</f>
        <v>0</v>
      </c>
      <c r="AR176" s="142" t="s">
        <v>153</v>
      </c>
      <c r="AT176" s="142" t="s">
        <v>148</v>
      </c>
      <c r="AU176" s="142" t="s">
        <v>80</v>
      </c>
      <c r="AY176" s="17" t="s">
        <v>145</v>
      </c>
      <c r="BE176" s="143">
        <f>IF(N176="základní",J176,0)</f>
        <v>0</v>
      </c>
      <c r="BF176" s="143">
        <f>IF(N176="snížená",J176,0)</f>
        <v>0</v>
      </c>
      <c r="BG176" s="143">
        <f>IF(N176="zákl. přenesená",J176,0)</f>
        <v>0</v>
      </c>
      <c r="BH176" s="143">
        <f>IF(N176="sníž. přenesená",J176,0)</f>
        <v>0</v>
      </c>
      <c r="BI176" s="143">
        <f>IF(N176="nulová",J176,0)</f>
        <v>0</v>
      </c>
      <c r="BJ176" s="17" t="s">
        <v>80</v>
      </c>
      <c r="BK176" s="143">
        <f>ROUND(I176*H176,2)</f>
        <v>0</v>
      </c>
      <c r="BL176" s="17" t="s">
        <v>153</v>
      </c>
      <c r="BM176" s="142" t="s">
        <v>944</v>
      </c>
    </row>
    <row r="177" spans="2:65" s="1" customFormat="1" ht="48.75">
      <c r="B177" s="32"/>
      <c r="D177" s="149" t="s">
        <v>1124</v>
      </c>
      <c r="F177" s="189" t="s">
        <v>1228</v>
      </c>
      <c r="I177" s="146"/>
      <c r="L177" s="32"/>
      <c r="M177" s="147"/>
      <c r="T177" s="53"/>
      <c r="AT177" s="17" t="s">
        <v>1124</v>
      </c>
      <c r="AU177" s="17" t="s">
        <v>80</v>
      </c>
    </row>
    <row r="178" spans="2:65" s="1" customFormat="1" ht="24.2" customHeight="1">
      <c r="B178" s="32"/>
      <c r="C178" s="131" t="s">
        <v>394</v>
      </c>
      <c r="D178" s="131" t="s">
        <v>148</v>
      </c>
      <c r="E178" s="132" t="s">
        <v>1229</v>
      </c>
      <c r="F178" s="133" t="s">
        <v>1230</v>
      </c>
      <c r="G178" s="134" t="s">
        <v>19</v>
      </c>
      <c r="H178" s="135">
        <v>1</v>
      </c>
      <c r="I178" s="136"/>
      <c r="J178" s="137">
        <f>ROUND(I178*H178,2)</f>
        <v>0</v>
      </c>
      <c r="K178" s="133" t="s">
        <v>19</v>
      </c>
      <c r="L178" s="32"/>
      <c r="M178" s="138" t="s">
        <v>19</v>
      </c>
      <c r="N178" s="139" t="s">
        <v>43</v>
      </c>
      <c r="P178" s="140">
        <f>O178*H178</f>
        <v>0</v>
      </c>
      <c r="Q178" s="140">
        <v>0</v>
      </c>
      <c r="R178" s="140">
        <f>Q178*H178</f>
        <v>0</v>
      </c>
      <c r="S178" s="140">
        <v>0</v>
      </c>
      <c r="T178" s="141">
        <f>S178*H178</f>
        <v>0</v>
      </c>
      <c r="AR178" s="142" t="s">
        <v>153</v>
      </c>
      <c r="AT178" s="142" t="s">
        <v>148</v>
      </c>
      <c r="AU178" s="142" t="s">
        <v>80</v>
      </c>
      <c r="AY178" s="17" t="s">
        <v>145</v>
      </c>
      <c r="BE178" s="143">
        <f>IF(N178="základní",J178,0)</f>
        <v>0</v>
      </c>
      <c r="BF178" s="143">
        <f>IF(N178="snížená",J178,0)</f>
        <v>0</v>
      </c>
      <c r="BG178" s="143">
        <f>IF(N178="zákl. přenesená",J178,0)</f>
        <v>0</v>
      </c>
      <c r="BH178" s="143">
        <f>IF(N178="sníž. přenesená",J178,0)</f>
        <v>0</v>
      </c>
      <c r="BI178" s="143">
        <f>IF(N178="nulová",J178,0)</f>
        <v>0</v>
      </c>
      <c r="BJ178" s="17" t="s">
        <v>80</v>
      </c>
      <c r="BK178" s="143">
        <f>ROUND(I178*H178,2)</f>
        <v>0</v>
      </c>
      <c r="BL178" s="17" t="s">
        <v>153</v>
      </c>
      <c r="BM178" s="142" t="s">
        <v>945</v>
      </c>
    </row>
    <row r="179" spans="2:65" s="1" customFormat="1" ht="19.5">
      <c r="B179" s="32"/>
      <c r="D179" s="149" t="s">
        <v>1124</v>
      </c>
      <c r="F179" s="189" t="s">
        <v>1231</v>
      </c>
      <c r="I179" s="146"/>
      <c r="L179" s="32"/>
      <c r="M179" s="147"/>
      <c r="T179" s="53"/>
      <c r="AT179" s="17" t="s">
        <v>1124</v>
      </c>
      <c r="AU179" s="17" t="s">
        <v>80</v>
      </c>
    </row>
    <row r="180" spans="2:65" s="1" customFormat="1" ht="16.5" customHeight="1">
      <c r="B180" s="32"/>
      <c r="C180" s="131" t="s">
        <v>398</v>
      </c>
      <c r="D180" s="131" t="s">
        <v>148</v>
      </c>
      <c r="E180" s="132" t="s">
        <v>1232</v>
      </c>
      <c r="F180" s="133" t="s">
        <v>1233</v>
      </c>
      <c r="G180" s="134" t="s">
        <v>19</v>
      </c>
      <c r="H180" s="135">
        <v>1</v>
      </c>
      <c r="I180" s="136"/>
      <c r="J180" s="137">
        <f>ROUND(I180*H180,2)</f>
        <v>0</v>
      </c>
      <c r="K180" s="133" t="s">
        <v>19</v>
      </c>
      <c r="L180" s="32"/>
      <c r="M180" s="138" t="s">
        <v>19</v>
      </c>
      <c r="N180" s="139" t="s">
        <v>43</v>
      </c>
      <c r="P180" s="140">
        <f>O180*H180</f>
        <v>0</v>
      </c>
      <c r="Q180" s="140">
        <v>0</v>
      </c>
      <c r="R180" s="140">
        <f>Q180*H180</f>
        <v>0</v>
      </c>
      <c r="S180" s="140">
        <v>0</v>
      </c>
      <c r="T180" s="141">
        <f>S180*H180</f>
        <v>0</v>
      </c>
      <c r="AR180" s="142" t="s">
        <v>153</v>
      </c>
      <c r="AT180" s="142" t="s">
        <v>148</v>
      </c>
      <c r="AU180" s="142" t="s">
        <v>80</v>
      </c>
      <c r="AY180" s="17" t="s">
        <v>145</v>
      </c>
      <c r="BE180" s="143">
        <f>IF(N180="základní",J180,0)</f>
        <v>0</v>
      </c>
      <c r="BF180" s="143">
        <f>IF(N180="snížená",J180,0)</f>
        <v>0</v>
      </c>
      <c r="BG180" s="143">
        <f>IF(N180="zákl. přenesená",J180,0)</f>
        <v>0</v>
      </c>
      <c r="BH180" s="143">
        <f>IF(N180="sníž. přenesená",J180,0)</f>
        <v>0</v>
      </c>
      <c r="BI180" s="143">
        <f>IF(N180="nulová",J180,0)</f>
        <v>0</v>
      </c>
      <c r="BJ180" s="17" t="s">
        <v>80</v>
      </c>
      <c r="BK180" s="143">
        <f>ROUND(I180*H180,2)</f>
        <v>0</v>
      </c>
      <c r="BL180" s="17" t="s">
        <v>153</v>
      </c>
      <c r="BM180" s="142" t="s">
        <v>946</v>
      </c>
    </row>
    <row r="181" spans="2:65" s="1" customFormat="1" ht="39">
      <c r="B181" s="32"/>
      <c r="D181" s="149" t="s">
        <v>1124</v>
      </c>
      <c r="F181" s="189" t="s">
        <v>1234</v>
      </c>
      <c r="I181" s="146"/>
      <c r="L181" s="32"/>
      <c r="M181" s="147"/>
      <c r="T181" s="53"/>
      <c r="AT181" s="17" t="s">
        <v>1124</v>
      </c>
      <c r="AU181" s="17" t="s">
        <v>80</v>
      </c>
    </row>
    <row r="182" spans="2:65" s="1" customFormat="1" ht="49.15" customHeight="1">
      <c r="B182" s="32"/>
      <c r="C182" s="131" t="s">
        <v>405</v>
      </c>
      <c r="D182" s="131" t="s">
        <v>148</v>
      </c>
      <c r="E182" s="132" t="s">
        <v>1235</v>
      </c>
      <c r="F182" s="133" t="s">
        <v>1236</v>
      </c>
      <c r="G182" s="134" t="s">
        <v>19</v>
      </c>
      <c r="H182" s="135">
        <v>2</v>
      </c>
      <c r="I182" s="136"/>
      <c r="J182" s="137">
        <f>ROUND(I182*H182,2)</f>
        <v>0</v>
      </c>
      <c r="K182" s="133" t="s">
        <v>19</v>
      </c>
      <c r="L182" s="32"/>
      <c r="M182" s="138" t="s">
        <v>19</v>
      </c>
      <c r="N182" s="139" t="s">
        <v>43</v>
      </c>
      <c r="P182" s="140">
        <f>O182*H182</f>
        <v>0</v>
      </c>
      <c r="Q182" s="140">
        <v>0</v>
      </c>
      <c r="R182" s="140">
        <f>Q182*H182</f>
        <v>0</v>
      </c>
      <c r="S182" s="140">
        <v>0</v>
      </c>
      <c r="T182" s="141">
        <f>S182*H182</f>
        <v>0</v>
      </c>
      <c r="AR182" s="142" t="s">
        <v>153</v>
      </c>
      <c r="AT182" s="142" t="s">
        <v>148</v>
      </c>
      <c r="AU182" s="142" t="s">
        <v>80</v>
      </c>
      <c r="AY182" s="17" t="s">
        <v>145</v>
      </c>
      <c r="BE182" s="143">
        <f>IF(N182="základní",J182,0)</f>
        <v>0</v>
      </c>
      <c r="BF182" s="143">
        <f>IF(N182="snížená",J182,0)</f>
        <v>0</v>
      </c>
      <c r="BG182" s="143">
        <f>IF(N182="zákl. přenesená",J182,0)</f>
        <v>0</v>
      </c>
      <c r="BH182" s="143">
        <f>IF(N182="sníž. přenesená",J182,0)</f>
        <v>0</v>
      </c>
      <c r="BI182" s="143">
        <f>IF(N182="nulová",J182,0)</f>
        <v>0</v>
      </c>
      <c r="BJ182" s="17" t="s">
        <v>80</v>
      </c>
      <c r="BK182" s="143">
        <f>ROUND(I182*H182,2)</f>
        <v>0</v>
      </c>
      <c r="BL182" s="17" t="s">
        <v>153</v>
      </c>
      <c r="BM182" s="142" t="s">
        <v>947</v>
      </c>
    </row>
    <row r="183" spans="2:65" s="1" customFormat="1" ht="48.75">
      <c r="B183" s="32"/>
      <c r="D183" s="149" t="s">
        <v>1124</v>
      </c>
      <c r="F183" s="189" t="s">
        <v>1237</v>
      </c>
      <c r="I183" s="146"/>
      <c r="L183" s="32"/>
      <c r="M183" s="147"/>
      <c r="T183" s="53"/>
      <c r="AT183" s="17" t="s">
        <v>1124</v>
      </c>
      <c r="AU183" s="17" t="s">
        <v>80</v>
      </c>
    </row>
    <row r="184" spans="2:65" s="1" customFormat="1" ht="24.2" customHeight="1">
      <c r="B184" s="32"/>
      <c r="C184" s="131" t="s">
        <v>411</v>
      </c>
      <c r="D184" s="131" t="s">
        <v>148</v>
      </c>
      <c r="E184" s="132" t="s">
        <v>1238</v>
      </c>
      <c r="F184" s="133" t="s">
        <v>1230</v>
      </c>
      <c r="G184" s="134" t="s">
        <v>19</v>
      </c>
      <c r="H184" s="135">
        <v>1</v>
      </c>
      <c r="I184" s="136"/>
      <c r="J184" s="137">
        <f>ROUND(I184*H184,2)</f>
        <v>0</v>
      </c>
      <c r="K184" s="133" t="s">
        <v>19</v>
      </c>
      <c r="L184" s="32"/>
      <c r="M184" s="138" t="s">
        <v>19</v>
      </c>
      <c r="N184" s="139" t="s">
        <v>43</v>
      </c>
      <c r="P184" s="140">
        <f>O184*H184</f>
        <v>0</v>
      </c>
      <c r="Q184" s="140">
        <v>0</v>
      </c>
      <c r="R184" s="140">
        <f>Q184*H184</f>
        <v>0</v>
      </c>
      <c r="S184" s="140">
        <v>0</v>
      </c>
      <c r="T184" s="141">
        <f>S184*H184</f>
        <v>0</v>
      </c>
      <c r="AR184" s="142" t="s">
        <v>153</v>
      </c>
      <c r="AT184" s="142" t="s">
        <v>148</v>
      </c>
      <c r="AU184" s="142" t="s">
        <v>80</v>
      </c>
      <c r="AY184" s="17" t="s">
        <v>145</v>
      </c>
      <c r="BE184" s="143">
        <f>IF(N184="základní",J184,0)</f>
        <v>0</v>
      </c>
      <c r="BF184" s="143">
        <f>IF(N184="snížená",J184,0)</f>
        <v>0</v>
      </c>
      <c r="BG184" s="143">
        <f>IF(N184="zákl. přenesená",J184,0)</f>
        <v>0</v>
      </c>
      <c r="BH184" s="143">
        <f>IF(N184="sníž. přenesená",J184,0)</f>
        <v>0</v>
      </c>
      <c r="BI184" s="143">
        <f>IF(N184="nulová",J184,0)</f>
        <v>0</v>
      </c>
      <c r="BJ184" s="17" t="s">
        <v>80</v>
      </c>
      <c r="BK184" s="143">
        <f>ROUND(I184*H184,2)</f>
        <v>0</v>
      </c>
      <c r="BL184" s="17" t="s">
        <v>153</v>
      </c>
      <c r="BM184" s="142" t="s">
        <v>948</v>
      </c>
    </row>
    <row r="185" spans="2:65" s="1" customFormat="1" ht="19.5">
      <c r="B185" s="32"/>
      <c r="D185" s="149" t="s">
        <v>1124</v>
      </c>
      <c r="F185" s="189" t="s">
        <v>1239</v>
      </c>
      <c r="I185" s="146"/>
      <c r="L185" s="32"/>
      <c r="M185" s="147"/>
      <c r="T185" s="53"/>
      <c r="AT185" s="17" t="s">
        <v>1124</v>
      </c>
      <c r="AU185" s="17" t="s">
        <v>80</v>
      </c>
    </row>
    <row r="186" spans="2:65" s="1" customFormat="1" ht="33" customHeight="1">
      <c r="B186" s="32"/>
      <c r="C186" s="131" t="s">
        <v>416</v>
      </c>
      <c r="D186" s="131" t="s">
        <v>148</v>
      </c>
      <c r="E186" s="132" t="s">
        <v>1240</v>
      </c>
      <c r="F186" s="133" t="s">
        <v>1241</v>
      </c>
      <c r="G186" s="134" t="s">
        <v>19</v>
      </c>
      <c r="H186" s="135">
        <v>1</v>
      </c>
      <c r="I186" s="136"/>
      <c r="J186" s="137">
        <f>ROUND(I186*H186,2)</f>
        <v>0</v>
      </c>
      <c r="K186" s="133" t="s">
        <v>19</v>
      </c>
      <c r="L186" s="32"/>
      <c r="M186" s="138" t="s">
        <v>19</v>
      </c>
      <c r="N186" s="139" t="s">
        <v>43</v>
      </c>
      <c r="P186" s="140">
        <f>O186*H186</f>
        <v>0</v>
      </c>
      <c r="Q186" s="140">
        <v>0</v>
      </c>
      <c r="R186" s="140">
        <f>Q186*H186</f>
        <v>0</v>
      </c>
      <c r="S186" s="140">
        <v>0</v>
      </c>
      <c r="T186" s="141">
        <f>S186*H186</f>
        <v>0</v>
      </c>
      <c r="AR186" s="142" t="s">
        <v>153</v>
      </c>
      <c r="AT186" s="142" t="s">
        <v>148</v>
      </c>
      <c r="AU186" s="142" t="s">
        <v>80</v>
      </c>
      <c r="AY186" s="17" t="s">
        <v>145</v>
      </c>
      <c r="BE186" s="143">
        <f>IF(N186="základní",J186,0)</f>
        <v>0</v>
      </c>
      <c r="BF186" s="143">
        <f>IF(N186="snížená",J186,0)</f>
        <v>0</v>
      </c>
      <c r="BG186" s="143">
        <f>IF(N186="zákl. přenesená",J186,0)</f>
        <v>0</v>
      </c>
      <c r="BH186" s="143">
        <f>IF(N186="sníž. přenesená",J186,0)</f>
        <v>0</v>
      </c>
      <c r="BI186" s="143">
        <f>IF(N186="nulová",J186,0)</f>
        <v>0</v>
      </c>
      <c r="BJ186" s="17" t="s">
        <v>80</v>
      </c>
      <c r="BK186" s="143">
        <f>ROUND(I186*H186,2)</f>
        <v>0</v>
      </c>
      <c r="BL186" s="17" t="s">
        <v>153</v>
      </c>
      <c r="BM186" s="142" t="s">
        <v>949</v>
      </c>
    </row>
    <row r="187" spans="2:65" s="1" customFormat="1" ht="39">
      <c r="B187" s="32"/>
      <c r="D187" s="149" t="s">
        <v>1124</v>
      </c>
      <c r="F187" s="189" t="s">
        <v>1242</v>
      </c>
      <c r="I187" s="146"/>
      <c r="L187" s="32"/>
      <c r="M187" s="147"/>
      <c r="T187" s="53"/>
      <c r="AT187" s="17" t="s">
        <v>1124</v>
      </c>
      <c r="AU187" s="17" t="s">
        <v>80</v>
      </c>
    </row>
    <row r="188" spans="2:65" s="1" customFormat="1" ht="24.2" customHeight="1">
      <c r="B188" s="32"/>
      <c r="C188" s="131" t="s">
        <v>420</v>
      </c>
      <c r="D188" s="131" t="s">
        <v>148</v>
      </c>
      <c r="E188" s="132" t="s">
        <v>1243</v>
      </c>
      <c r="F188" s="133" t="s">
        <v>1244</v>
      </c>
      <c r="G188" s="134" t="s">
        <v>19</v>
      </c>
      <c r="H188" s="135">
        <v>1</v>
      </c>
      <c r="I188" s="136"/>
      <c r="J188" s="137">
        <f>ROUND(I188*H188,2)</f>
        <v>0</v>
      </c>
      <c r="K188" s="133" t="s">
        <v>19</v>
      </c>
      <c r="L188" s="32"/>
      <c r="M188" s="138" t="s">
        <v>19</v>
      </c>
      <c r="N188" s="139" t="s">
        <v>43</v>
      </c>
      <c r="P188" s="140">
        <f>O188*H188</f>
        <v>0</v>
      </c>
      <c r="Q188" s="140">
        <v>0</v>
      </c>
      <c r="R188" s="140">
        <f>Q188*H188</f>
        <v>0</v>
      </c>
      <c r="S188" s="140">
        <v>0</v>
      </c>
      <c r="T188" s="141">
        <f>S188*H188</f>
        <v>0</v>
      </c>
      <c r="AR188" s="142" t="s">
        <v>153</v>
      </c>
      <c r="AT188" s="142" t="s">
        <v>148</v>
      </c>
      <c r="AU188" s="142" t="s">
        <v>80</v>
      </c>
      <c r="AY188" s="17" t="s">
        <v>145</v>
      </c>
      <c r="BE188" s="143">
        <f>IF(N188="základní",J188,0)</f>
        <v>0</v>
      </c>
      <c r="BF188" s="143">
        <f>IF(N188="snížená",J188,0)</f>
        <v>0</v>
      </c>
      <c r="BG188" s="143">
        <f>IF(N188="zákl. přenesená",J188,0)</f>
        <v>0</v>
      </c>
      <c r="BH188" s="143">
        <f>IF(N188="sníž. přenesená",J188,0)</f>
        <v>0</v>
      </c>
      <c r="BI188" s="143">
        <f>IF(N188="nulová",J188,0)</f>
        <v>0</v>
      </c>
      <c r="BJ188" s="17" t="s">
        <v>80</v>
      </c>
      <c r="BK188" s="143">
        <f>ROUND(I188*H188,2)</f>
        <v>0</v>
      </c>
      <c r="BL188" s="17" t="s">
        <v>153</v>
      </c>
      <c r="BM188" s="142" t="s">
        <v>801</v>
      </c>
    </row>
    <row r="189" spans="2:65" s="1" customFormat="1" ht="39">
      <c r="B189" s="32"/>
      <c r="D189" s="149" t="s">
        <v>1124</v>
      </c>
      <c r="F189" s="189" t="s">
        <v>1245</v>
      </c>
      <c r="I189" s="146"/>
      <c r="L189" s="32"/>
      <c r="M189" s="147"/>
      <c r="T189" s="53"/>
      <c r="AT189" s="17" t="s">
        <v>1124</v>
      </c>
      <c r="AU189" s="17" t="s">
        <v>80</v>
      </c>
    </row>
    <row r="190" spans="2:65" s="1" customFormat="1" ht="37.9" customHeight="1">
      <c r="B190" s="32"/>
      <c r="C190" s="131" t="s">
        <v>424</v>
      </c>
      <c r="D190" s="131" t="s">
        <v>148</v>
      </c>
      <c r="E190" s="132" t="s">
        <v>1246</v>
      </c>
      <c r="F190" s="133" t="s">
        <v>1247</v>
      </c>
      <c r="G190" s="134" t="s">
        <v>19</v>
      </c>
      <c r="H190" s="135">
        <v>2</v>
      </c>
      <c r="I190" s="136"/>
      <c r="J190" s="137">
        <f>ROUND(I190*H190,2)</f>
        <v>0</v>
      </c>
      <c r="K190" s="133" t="s">
        <v>19</v>
      </c>
      <c r="L190" s="32"/>
      <c r="M190" s="138" t="s">
        <v>19</v>
      </c>
      <c r="N190" s="139" t="s">
        <v>43</v>
      </c>
      <c r="P190" s="140">
        <f>O190*H190</f>
        <v>0</v>
      </c>
      <c r="Q190" s="140">
        <v>0</v>
      </c>
      <c r="R190" s="140">
        <f>Q190*H190</f>
        <v>0</v>
      </c>
      <c r="S190" s="140">
        <v>0</v>
      </c>
      <c r="T190" s="141">
        <f>S190*H190</f>
        <v>0</v>
      </c>
      <c r="AR190" s="142" t="s">
        <v>153</v>
      </c>
      <c r="AT190" s="142" t="s">
        <v>148</v>
      </c>
      <c r="AU190" s="142" t="s">
        <v>80</v>
      </c>
      <c r="AY190" s="17" t="s">
        <v>145</v>
      </c>
      <c r="BE190" s="143">
        <f>IF(N190="základní",J190,0)</f>
        <v>0</v>
      </c>
      <c r="BF190" s="143">
        <f>IF(N190="snížená",J190,0)</f>
        <v>0</v>
      </c>
      <c r="BG190" s="143">
        <f>IF(N190="zákl. přenesená",J190,0)</f>
        <v>0</v>
      </c>
      <c r="BH190" s="143">
        <f>IF(N190="sníž. přenesená",J190,0)</f>
        <v>0</v>
      </c>
      <c r="BI190" s="143">
        <f>IF(N190="nulová",J190,0)</f>
        <v>0</v>
      </c>
      <c r="BJ190" s="17" t="s">
        <v>80</v>
      </c>
      <c r="BK190" s="143">
        <f>ROUND(I190*H190,2)</f>
        <v>0</v>
      </c>
      <c r="BL190" s="17" t="s">
        <v>153</v>
      </c>
      <c r="BM190" s="142" t="s">
        <v>950</v>
      </c>
    </row>
    <row r="191" spans="2:65" s="1" customFormat="1" ht="58.5">
      <c r="B191" s="32"/>
      <c r="D191" s="149" t="s">
        <v>1124</v>
      </c>
      <c r="F191" s="189" t="s">
        <v>1248</v>
      </c>
      <c r="I191" s="146"/>
      <c r="L191" s="32"/>
      <c r="M191" s="147"/>
      <c r="T191" s="53"/>
      <c r="AT191" s="17" t="s">
        <v>1124</v>
      </c>
      <c r="AU191" s="17" t="s">
        <v>80</v>
      </c>
    </row>
    <row r="192" spans="2:65" s="1" customFormat="1" ht="24.2" customHeight="1">
      <c r="B192" s="32"/>
      <c r="C192" s="131" t="s">
        <v>428</v>
      </c>
      <c r="D192" s="131" t="s">
        <v>148</v>
      </c>
      <c r="E192" s="132" t="s">
        <v>1249</v>
      </c>
      <c r="F192" s="133" t="s">
        <v>1250</v>
      </c>
      <c r="G192" s="134" t="s">
        <v>19</v>
      </c>
      <c r="H192" s="135">
        <v>1</v>
      </c>
      <c r="I192" s="136"/>
      <c r="J192" s="137">
        <f>ROUND(I192*H192,2)</f>
        <v>0</v>
      </c>
      <c r="K192" s="133" t="s">
        <v>19</v>
      </c>
      <c r="L192" s="32"/>
      <c r="M192" s="138" t="s">
        <v>19</v>
      </c>
      <c r="N192" s="139" t="s">
        <v>43</v>
      </c>
      <c r="P192" s="140">
        <f>O192*H192</f>
        <v>0</v>
      </c>
      <c r="Q192" s="140">
        <v>0</v>
      </c>
      <c r="R192" s="140">
        <f>Q192*H192</f>
        <v>0</v>
      </c>
      <c r="S192" s="140">
        <v>0</v>
      </c>
      <c r="T192" s="141">
        <f>S192*H192</f>
        <v>0</v>
      </c>
      <c r="AR192" s="142" t="s">
        <v>153</v>
      </c>
      <c r="AT192" s="142" t="s">
        <v>148</v>
      </c>
      <c r="AU192" s="142" t="s">
        <v>80</v>
      </c>
      <c r="AY192" s="17" t="s">
        <v>145</v>
      </c>
      <c r="BE192" s="143">
        <f>IF(N192="základní",J192,0)</f>
        <v>0</v>
      </c>
      <c r="BF192" s="143">
        <f>IF(N192="snížená",J192,0)</f>
        <v>0</v>
      </c>
      <c r="BG192" s="143">
        <f>IF(N192="zákl. přenesená",J192,0)</f>
        <v>0</v>
      </c>
      <c r="BH192" s="143">
        <f>IF(N192="sníž. přenesená",J192,0)</f>
        <v>0</v>
      </c>
      <c r="BI192" s="143">
        <f>IF(N192="nulová",J192,0)</f>
        <v>0</v>
      </c>
      <c r="BJ192" s="17" t="s">
        <v>80</v>
      </c>
      <c r="BK192" s="143">
        <f>ROUND(I192*H192,2)</f>
        <v>0</v>
      </c>
      <c r="BL192" s="17" t="s">
        <v>153</v>
      </c>
      <c r="BM192" s="142" t="s">
        <v>951</v>
      </c>
    </row>
    <row r="193" spans="2:65" s="1" customFormat="1" ht="19.5">
      <c r="B193" s="32"/>
      <c r="D193" s="149" t="s">
        <v>1124</v>
      </c>
      <c r="F193" s="189" t="s">
        <v>1251</v>
      </c>
      <c r="I193" s="146"/>
      <c r="L193" s="32"/>
      <c r="M193" s="147"/>
      <c r="T193" s="53"/>
      <c r="AT193" s="17" t="s">
        <v>1124</v>
      </c>
      <c r="AU193" s="17" t="s">
        <v>80</v>
      </c>
    </row>
    <row r="194" spans="2:65" s="1" customFormat="1" ht="24.2" customHeight="1">
      <c r="B194" s="32"/>
      <c r="C194" s="131" t="s">
        <v>432</v>
      </c>
      <c r="D194" s="131" t="s">
        <v>148</v>
      </c>
      <c r="E194" s="132" t="s">
        <v>1252</v>
      </c>
      <c r="F194" s="133" t="s">
        <v>1253</v>
      </c>
      <c r="G194" s="134" t="s">
        <v>19</v>
      </c>
      <c r="H194" s="135">
        <v>2</v>
      </c>
      <c r="I194" s="136"/>
      <c r="J194" s="137">
        <f>ROUND(I194*H194,2)</f>
        <v>0</v>
      </c>
      <c r="K194" s="133" t="s">
        <v>19</v>
      </c>
      <c r="L194" s="32"/>
      <c r="M194" s="138" t="s">
        <v>19</v>
      </c>
      <c r="N194" s="139" t="s">
        <v>43</v>
      </c>
      <c r="P194" s="140">
        <f>O194*H194</f>
        <v>0</v>
      </c>
      <c r="Q194" s="140">
        <v>0</v>
      </c>
      <c r="R194" s="140">
        <f>Q194*H194</f>
        <v>0</v>
      </c>
      <c r="S194" s="140">
        <v>0</v>
      </c>
      <c r="T194" s="141">
        <f>S194*H194</f>
        <v>0</v>
      </c>
      <c r="AR194" s="142" t="s">
        <v>153</v>
      </c>
      <c r="AT194" s="142" t="s">
        <v>148</v>
      </c>
      <c r="AU194" s="142" t="s">
        <v>80</v>
      </c>
      <c r="AY194" s="17" t="s">
        <v>145</v>
      </c>
      <c r="BE194" s="143">
        <f>IF(N194="základní",J194,0)</f>
        <v>0</v>
      </c>
      <c r="BF194" s="143">
        <f>IF(N194="snížená",J194,0)</f>
        <v>0</v>
      </c>
      <c r="BG194" s="143">
        <f>IF(N194="zákl. přenesená",J194,0)</f>
        <v>0</v>
      </c>
      <c r="BH194" s="143">
        <f>IF(N194="sníž. přenesená",J194,0)</f>
        <v>0</v>
      </c>
      <c r="BI194" s="143">
        <f>IF(N194="nulová",J194,0)</f>
        <v>0</v>
      </c>
      <c r="BJ194" s="17" t="s">
        <v>80</v>
      </c>
      <c r="BK194" s="143">
        <f>ROUND(I194*H194,2)</f>
        <v>0</v>
      </c>
      <c r="BL194" s="17" t="s">
        <v>153</v>
      </c>
      <c r="BM194" s="142" t="s">
        <v>952</v>
      </c>
    </row>
    <row r="195" spans="2:65" s="1" customFormat="1" ht="48.75">
      <c r="B195" s="32"/>
      <c r="D195" s="149" t="s">
        <v>1124</v>
      </c>
      <c r="F195" s="189" t="s">
        <v>1254</v>
      </c>
      <c r="I195" s="146"/>
      <c r="L195" s="32"/>
      <c r="M195" s="147"/>
      <c r="T195" s="53"/>
      <c r="AT195" s="17" t="s">
        <v>1124</v>
      </c>
      <c r="AU195" s="17" t="s">
        <v>80</v>
      </c>
    </row>
    <row r="196" spans="2:65" s="1" customFormat="1" ht="37.9" customHeight="1">
      <c r="B196" s="32"/>
      <c r="C196" s="131" t="s">
        <v>436</v>
      </c>
      <c r="D196" s="131" t="s">
        <v>148</v>
      </c>
      <c r="E196" s="132" t="s">
        <v>1255</v>
      </c>
      <c r="F196" s="133" t="s">
        <v>1256</v>
      </c>
      <c r="G196" s="134" t="s">
        <v>19</v>
      </c>
      <c r="H196" s="135">
        <v>2</v>
      </c>
      <c r="I196" s="136"/>
      <c r="J196" s="137">
        <f>ROUND(I196*H196,2)</f>
        <v>0</v>
      </c>
      <c r="K196" s="133" t="s">
        <v>19</v>
      </c>
      <c r="L196" s="32"/>
      <c r="M196" s="138" t="s">
        <v>19</v>
      </c>
      <c r="N196" s="139" t="s">
        <v>43</v>
      </c>
      <c r="P196" s="140">
        <f>O196*H196</f>
        <v>0</v>
      </c>
      <c r="Q196" s="140">
        <v>0</v>
      </c>
      <c r="R196" s="140">
        <f>Q196*H196</f>
        <v>0</v>
      </c>
      <c r="S196" s="140">
        <v>0</v>
      </c>
      <c r="T196" s="141">
        <f>S196*H196</f>
        <v>0</v>
      </c>
      <c r="AR196" s="142" t="s">
        <v>153</v>
      </c>
      <c r="AT196" s="142" t="s">
        <v>148</v>
      </c>
      <c r="AU196" s="142" t="s">
        <v>80</v>
      </c>
      <c r="AY196" s="17" t="s">
        <v>145</v>
      </c>
      <c r="BE196" s="143">
        <f>IF(N196="základní",J196,0)</f>
        <v>0</v>
      </c>
      <c r="BF196" s="143">
        <f>IF(N196="snížená",J196,0)</f>
        <v>0</v>
      </c>
      <c r="BG196" s="143">
        <f>IF(N196="zákl. přenesená",J196,0)</f>
        <v>0</v>
      </c>
      <c r="BH196" s="143">
        <f>IF(N196="sníž. přenesená",J196,0)</f>
        <v>0</v>
      </c>
      <c r="BI196" s="143">
        <f>IF(N196="nulová",J196,0)</f>
        <v>0</v>
      </c>
      <c r="BJ196" s="17" t="s">
        <v>80</v>
      </c>
      <c r="BK196" s="143">
        <f>ROUND(I196*H196,2)</f>
        <v>0</v>
      </c>
      <c r="BL196" s="17" t="s">
        <v>153</v>
      </c>
      <c r="BM196" s="142" t="s">
        <v>955</v>
      </c>
    </row>
    <row r="197" spans="2:65" s="1" customFormat="1" ht="58.5">
      <c r="B197" s="32"/>
      <c r="D197" s="149" t="s">
        <v>1124</v>
      </c>
      <c r="F197" s="189" t="s">
        <v>1257</v>
      </c>
      <c r="I197" s="146"/>
      <c r="L197" s="32"/>
      <c r="M197" s="147"/>
      <c r="T197" s="53"/>
      <c r="AT197" s="17" t="s">
        <v>1124</v>
      </c>
      <c r="AU197" s="17" t="s">
        <v>80</v>
      </c>
    </row>
    <row r="198" spans="2:65" s="11" customFormat="1" ht="25.9" customHeight="1">
      <c r="B198" s="119"/>
      <c r="D198" s="120" t="s">
        <v>71</v>
      </c>
      <c r="E198" s="121" t="s">
        <v>1258</v>
      </c>
      <c r="F198" s="121" t="s">
        <v>1259</v>
      </c>
      <c r="I198" s="122"/>
      <c r="J198" s="123">
        <f>BK198</f>
        <v>0</v>
      </c>
      <c r="L198" s="119"/>
      <c r="M198" s="124"/>
      <c r="P198" s="125">
        <f>SUM(P199:P202)</f>
        <v>0</v>
      </c>
      <c r="R198" s="125">
        <f>SUM(R199:R202)</f>
        <v>0</v>
      </c>
      <c r="T198" s="126">
        <f>SUM(T199:T202)</f>
        <v>0</v>
      </c>
      <c r="AR198" s="120" t="s">
        <v>80</v>
      </c>
      <c r="AT198" s="127" t="s">
        <v>71</v>
      </c>
      <c r="AU198" s="127" t="s">
        <v>72</v>
      </c>
      <c r="AY198" s="120" t="s">
        <v>145</v>
      </c>
      <c r="BK198" s="128">
        <f>SUM(BK199:BK202)</f>
        <v>0</v>
      </c>
    </row>
    <row r="199" spans="2:65" s="1" customFormat="1" ht="114.95" customHeight="1">
      <c r="B199" s="32"/>
      <c r="C199" s="131" t="s">
        <v>440</v>
      </c>
      <c r="D199" s="131" t="s">
        <v>148</v>
      </c>
      <c r="E199" s="132" t="s">
        <v>1260</v>
      </c>
      <c r="F199" s="133" t="s">
        <v>1261</v>
      </c>
      <c r="G199" s="134" t="s">
        <v>19</v>
      </c>
      <c r="H199" s="135">
        <v>3</v>
      </c>
      <c r="I199" s="136"/>
      <c r="J199" s="137">
        <f>ROUND(I199*H199,2)</f>
        <v>0</v>
      </c>
      <c r="K199" s="133" t="s">
        <v>19</v>
      </c>
      <c r="L199" s="32"/>
      <c r="M199" s="138" t="s">
        <v>19</v>
      </c>
      <c r="N199" s="139" t="s">
        <v>43</v>
      </c>
      <c r="P199" s="140">
        <f>O199*H199</f>
        <v>0</v>
      </c>
      <c r="Q199" s="140">
        <v>0</v>
      </c>
      <c r="R199" s="140">
        <f>Q199*H199</f>
        <v>0</v>
      </c>
      <c r="S199" s="140">
        <v>0</v>
      </c>
      <c r="T199" s="141">
        <f>S199*H199</f>
        <v>0</v>
      </c>
      <c r="AR199" s="142" t="s">
        <v>153</v>
      </c>
      <c r="AT199" s="142" t="s">
        <v>148</v>
      </c>
      <c r="AU199" s="142" t="s">
        <v>80</v>
      </c>
      <c r="AY199" s="17" t="s">
        <v>145</v>
      </c>
      <c r="BE199" s="143">
        <f>IF(N199="základní",J199,0)</f>
        <v>0</v>
      </c>
      <c r="BF199" s="143">
        <f>IF(N199="snížená",J199,0)</f>
        <v>0</v>
      </c>
      <c r="BG199" s="143">
        <f>IF(N199="zákl. přenesená",J199,0)</f>
        <v>0</v>
      </c>
      <c r="BH199" s="143">
        <f>IF(N199="sníž. přenesená",J199,0)</f>
        <v>0</v>
      </c>
      <c r="BI199" s="143">
        <f>IF(N199="nulová",J199,0)</f>
        <v>0</v>
      </c>
      <c r="BJ199" s="17" t="s">
        <v>80</v>
      </c>
      <c r="BK199" s="143">
        <f>ROUND(I199*H199,2)</f>
        <v>0</v>
      </c>
      <c r="BL199" s="17" t="s">
        <v>153</v>
      </c>
      <c r="BM199" s="142" t="s">
        <v>956</v>
      </c>
    </row>
    <row r="200" spans="2:65" s="1" customFormat="1" ht="68.25">
      <c r="B200" s="32"/>
      <c r="D200" s="149" t="s">
        <v>1124</v>
      </c>
      <c r="F200" s="189" t="s">
        <v>1262</v>
      </c>
      <c r="I200" s="146"/>
      <c r="L200" s="32"/>
      <c r="M200" s="147"/>
      <c r="T200" s="53"/>
      <c r="AT200" s="17" t="s">
        <v>1124</v>
      </c>
      <c r="AU200" s="17" t="s">
        <v>80</v>
      </c>
    </row>
    <row r="201" spans="2:65" s="1" customFormat="1" ht="16.5" customHeight="1">
      <c r="B201" s="32"/>
      <c r="C201" s="131" t="s">
        <v>447</v>
      </c>
      <c r="D201" s="131" t="s">
        <v>148</v>
      </c>
      <c r="E201" s="132" t="s">
        <v>1263</v>
      </c>
      <c r="F201" s="133" t="s">
        <v>1264</v>
      </c>
      <c r="G201" s="134" t="s">
        <v>19</v>
      </c>
      <c r="H201" s="135">
        <v>3</v>
      </c>
      <c r="I201" s="136"/>
      <c r="J201" s="137">
        <f>ROUND(I201*H201,2)</f>
        <v>0</v>
      </c>
      <c r="K201" s="133" t="s">
        <v>19</v>
      </c>
      <c r="L201" s="32"/>
      <c r="M201" s="138" t="s">
        <v>19</v>
      </c>
      <c r="N201" s="139" t="s">
        <v>43</v>
      </c>
      <c r="P201" s="140">
        <f>O201*H201</f>
        <v>0</v>
      </c>
      <c r="Q201" s="140">
        <v>0</v>
      </c>
      <c r="R201" s="140">
        <f>Q201*H201</f>
        <v>0</v>
      </c>
      <c r="S201" s="140">
        <v>0</v>
      </c>
      <c r="T201" s="141">
        <f>S201*H201</f>
        <v>0</v>
      </c>
      <c r="AR201" s="142" t="s">
        <v>153</v>
      </c>
      <c r="AT201" s="142" t="s">
        <v>148</v>
      </c>
      <c r="AU201" s="142" t="s">
        <v>80</v>
      </c>
      <c r="AY201" s="17" t="s">
        <v>145</v>
      </c>
      <c r="BE201" s="143">
        <f>IF(N201="základní",J201,0)</f>
        <v>0</v>
      </c>
      <c r="BF201" s="143">
        <f>IF(N201="snížená",J201,0)</f>
        <v>0</v>
      </c>
      <c r="BG201" s="143">
        <f>IF(N201="zákl. přenesená",J201,0)</f>
        <v>0</v>
      </c>
      <c r="BH201" s="143">
        <f>IF(N201="sníž. přenesená",J201,0)</f>
        <v>0</v>
      </c>
      <c r="BI201" s="143">
        <f>IF(N201="nulová",J201,0)</f>
        <v>0</v>
      </c>
      <c r="BJ201" s="17" t="s">
        <v>80</v>
      </c>
      <c r="BK201" s="143">
        <f>ROUND(I201*H201,2)</f>
        <v>0</v>
      </c>
      <c r="BL201" s="17" t="s">
        <v>153</v>
      </c>
      <c r="BM201" s="142" t="s">
        <v>957</v>
      </c>
    </row>
    <row r="202" spans="2:65" s="1" customFormat="1" ht="19.5">
      <c r="B202" s="32"/>
      <c r="D202" s="149" t="s">
        <v>1124</v>
      </c>
      <c r="F202" s="189" t="s">
        <v>1265</v>
      </c>
      <c r="I202" s="146"/>
      <c r="L202" s="32"/>
      <c r="M202" s="147"/>
      <c r="T202" s="53"/>
      <c r="AT202" s="17" t="s">
        <v>1124</v>
      </c>
      <c r="AU202" s="17" t="s">
        <v>80</v>
      </c>
    </row>
    <row r="203" spans="2:65" s="11" customFormat="1" ht="25.9" customHeight="1">
      <c r="B203" s="119"/>
      <c r="D203" s="120" t="s">
        <v>71</v>
      </c>
      <c r="E203" s="121" t="s">
        <v>1266</v>
      </c>
      <c r="F203" s="121" t="s">
        <v>1267</v>
      </c>
      <c r="I203" s="122"/>
      <c r="J203" s="123">
        <f>BK203</f>
        <v>0</v>
      </c>
      <c r="L203" s="119"/>
      <c r="M203" s="124"/>
      <c r="P203" s="125">
        <f>SUM(P204:P206)</f>
        <v>0</v>
      </c>
      <c r="R203" s="125">
        <f>SUM(R204:R206)</f>
        <v>0</v>
      </c>
      <c r="T203" s="126">
        <f>SUM(T204:T206)</f>
        <v>0</v>
      </c>
      <c r="AR203" s="120" t="s">
        <v>80</v>
      </c>
      <c r="AT203" s="127" t="s">
        <v>71</v>
      </c>
      <c r="AU203" s="127" t="s">
        <v>72</v>
      </c>
      <c r="AY203" s="120" t="s">
        <v>145</v>
      </c>
      <c r="BK203" s="128">
        <f>SUM(BK204:BK206)</f>
        <v>0</v>
      </c>
    </row>
    <row r="204" spans="2:65" s="1" customFormat="1" ht="16.5" customHeight="1">
      <c r="B204" s="32"/>
      <c r="C204" s="131" t="s">
        <v>452</v>
      </c>
      <c r="D204" s="131" t="s">
        <v>148</v>
      </c>
      <c r="E204" s="132" t="s">
        <v>1268</v>
      </c>
      <c r="F204" s="133" t="s">
        <v>1168</v>
      </c>
      <c r="G204" s="134" t="s">
        <v>19</v>
      </c>
      <c r="H204" s="135">
        <v>1</v>
      </c>
      <c r="I204" s="136"/>
      <c r="J204" s="137">
        <f>ROUND(I204*H204,2)</f>
        <v>0</v>
      </c>
      <c r="K204" s="133" t="s">
        <v>19</v>
      </c>
      <c r="L204" s="32"/>
      <c r="M204" s="138" t="s">
        <v>19</v>
      </c>
      <c r="N204" s="139" t="s">
        <v>43</v>
      </c>
      <c r="P204" s="140">
        <f>O204*H204</f>
        <v>0</v>
      </c>
      <c r="Q204" s="140">
        <v>0</v>
      </c>
      <c r="R204" s="140">
        <f>Q204*H204</f>
        <v>0</v>
      </c>
      <c r="S204" s="140">
        <v>0</v>
      </c>
      <c r="T204" s="141">
        <f>S204*H204</f>
        <v>0</v>
      </c>
      <c r="AR204" s="142" t="s">
        <v>153</v>
      </c>
      <c r="AT204" s="142" t="s">
        <v>148</v>
      </c>
      <c r="AU204" s="142" t="s">
        <v>80</v>
      </c>
      <c r="AY204" s="17" t="s">
        <v>145</v>
      </c>
      <c r="BE204" s="143">
        <f>IF(N204="základní",J204,0)</f>
        <v>0</v>
      </c>
      <c r="BF204" s="143">
        <f>IF(N204="snížená",J204,0)</f>
        <v>0</v>
      </c>
      <c r="BG204" s="143">
        <f>IF(N204="zákl. přenesená",J204,0)</f>
        <v>0</v>
      </c>
      <c r="BH204" s="143">
        <f>IF(N204="sníž. přenesená",J204,0)</f>
        <v>0</v>
      </c>
      <c r="BI204" s="143">
        <f>IF(N204="nulová",J204,0)</f>
        <v>0</v>
      </c>
      <c r="BJ204" s="17" t="s">
        <v>80</v>
      </c>
      <c r="BK204" s="143">
        <f>ROUND(I204*H204,2)</f>
        <v>0</v>
      </c>
      <c r="BL204" s="17" t="s">
        <v>153</v>
      </c>
      <c r="BM204" s="142" t="s">
        <v>958</v>
      </c>
    </row>
    <row r="205" spans="2:65" s="1" customFormat="1" ht="19.5">
      <c r="B205" s="32"/>
      <c r="D205" s="149" t="s">
        <v>1124</v>
      </c>
      <c r="F205" s="189" t="s">
        <v>1269</v>
      </c>
      <c r="I205" s="146"/>
      <c r="L205" s="32"/>
      <c r="M205" s="147"/>
      <c r="T205" s="53"/>
      <c r="AT205" s="17" t="s">
        <v>1124</v>
      </c>
      <c r="AU205" s="17" t="s">
        <v>80</v>
      </c>
    </row>
    <row r="206" spans="2:65" s="1" customFormat="1" ht="16.5" customHeight="1">
      <c r="B206" s="32"/>
      <c r="C206" s="131" t="s">
        <v>457</v>
      </c>
      <c r="D206" s="131" t="s">
        <v>148</v>
      </c>
      <c r="E206" s="132" t="s">
        <v>1270</v>
      </c>
      <c r="F206" s="133" t="s">
        <v>1271</v>
      </c>
      <c r="G206" s="134" t="s">
        <v>19</v>
      </c>
      <c r="H206" s="135">
        <v>0</v>
      </c>
      <c r="I206" s="136"/>
      <c r="J206" s="137">
        <f>ROUND(I206*H206,2)</f>
        <v>0</v>
      </c>
      <c r="K206" s="133" t="s">
        <v>19</v>
      </c>
      <c r="L206" s="32"/>
      <c r="M206" s="138" t="s">
        <v>19</v>
      </c>
      <c r="N206" s="139" t="s">
        <v>43</v>
      </c>
      <c r="P206" s="140">
        <f>O206*H206</f>
        <v>0</v>
      </c>
      <c r="Q206" s="140">
        <v>0</v>
      </c>
      <c r="R206" s="140">
        <f>Q206*H206</f>
        <v>0</v>
      </c>
      <c r="S206" s="140">
        <v>0</v>
      </c>
      <c r="T206" s="141">
        <f>S206*H206</f>
        <v>0</v>
      </c>
      <c r="AR206" s="142" t="s">
        <v>153</v>
      </c>
      <c r="AT206" s="142" t="s">
        <v>148</v>
      </c>
      <c r="AU206" s="142" t="s">
        <v>80</v>
      </c>
      <c r="AY206" s="17" t="s">
        <v>145</v>
      </c>
      <c r="BE206" s="143">
        <f>IF(N206="základní",J206,0)</f>
        <v>0</v>
      </c>
      <c r="BF206" s="143">
        <f>IF(N206="snížená",J206,0)</f>
        <v>0</v>
      </c>
      <c r="BG206" s="143">
        <f>IF(N206="zákl. přenesená",J206,0)</f>
        <v>0</v>
      </c>
      <c r="BH206" s="143">
        <f>IF(N206="sníž. přenesená",J206,0)</f>
        <v>0</v>
      </c>
      <c r="BI206" s="143">
        <f>IF(N206="nulová",J206,0)</f>
        <v>0</v>
      </c>
      <c r="BJ206" s="17" t="s">
        <v>80</v>
      </c>
      <c r="BK206" s="143">
        <f>ROUND(I206*H206,2)</f>
        <v>0</v>
      </c>
      <c r="BL206" s="17" t="s">
        <v>153</v>
      </c>
      <c r="BM206" s="142" t="s">
        <v>959</v>
      </c>
    </row>
    <row r="207" spans="2:65" s="11" customFormat="1" ht="25.9" customHeight="1">
      <c r="B207" s="119"/>
      <c r="D207" s="120" t="s">
        <v>71</v>
      </c>
      <c r="E207" s="121" t="s">
        <v>1272</v>
      </c>
      <c r="F207" s="121" t="s">
        <v>1273</v>
      </c>
      <c r="I207" s="122"/>
      <c r="J207" s="123">
        <f>BK207</f>
        <v>0</v>
      </c>
      <c r="L207" s="119"/>
      <c r="M207" s="124"/>
      <c r="P207" s="125">
        <f>SUM(P208:P217)</f>
        <v>0</v>
      </c>
      <c r="R207" s="125">
        <f>SUM(R208:R217)</f>
        <v>0</v>
      </c>
      <c r="T207" s="126">
        <f>SUM(T208:T217)</f>
        <v>0</v>
      </c>
      <c r="AR207" s="120" t="s">
        <v>80</v>
      </c>
      <c r="AT207" s="127" t="s">
        <v>71</v>
      </c>
      <c r="AU207" s="127" t="s">
        <v>72</v>
      </c>
      <c r="AY207" s="120" t="s">
        <v>145</v>
      </c>
      <c r="BK207" s="128">
        <f>SUM(BK208:BK217)</f>
        <v>0</v>
      </c>
    </row>
    <row r="208" spans="2:65" s="1" customFormat="1" ht="62.65" customHeight="1">
      <c r="B208" s="32"/>
      <c r="C208" s="131" t="s">
        <v>462</v>
      </c>
      <c r="D208" s="131" t="s">
        <v>148</v>
      </c>
      <c r="E208" s="132" t="s">
        <v>1274</v>
      </c>
      <c r="F208" s="133" t="s">
        <v>1275</v>
      </c>
      <c r="G208" s="134" t="s">
        <v>19</v>
      </c>
      <c r="H208" s="135">
        <v>2</v>
      </c>
      <c r="I208" s="136"/>
      <c r="J208" s="137">
        <f>ROUND(I208*H208,2)</f>
        <v>0</v>
      </c>
      <c r="K208" s="133" t="s">
        <v>19</v>
      </c>
      <c r="L208" s="32"/>
      <c r="M208" s="138" t="s">
        <v>19</v>
      </c>
      <c r="N208" s="139" t="s">
        <v>43</v>
      </c>
      <c r="P208" s="140">
        <f>O208*H208</f>
        <v>0</v>
      </c>
      <c r="Q208" s="140">
        <v>0</v>
      </c>
      <c r="R208" s="140">
        <f>Q208*H208</f>
        <v>0</v>
      </c>
      <c r="S208" s="140">
        <v>0</v>
      </c>
      <c r="T208" s="141">
        <f>S208*H208</f>
        <v>0</v>
      </c>
      <c r="AR208" s="142" t="s">
        <v>153</v>
      </c>
      <c r="AT208" s="142" t="s">
        <v>148</v>
      </c>
      <c r="AU208" s="142" t="s">
        <v>80</v>
      </c>
      <c r="AY208" s="17" t="s">
        <v>145</v>
      </c>
      <c r="BE208" s="143">
        <f>IF(N208="základní",J208,0)</f>
        <v>0</v>
      </c>
      <c r="BF208" s="143">
        <f>IF(N208="snížená",J208,0)</f>
        <v>0</v>
      </c>
      <c r="BG208" s="143">
        <f>IF(N208="zákl. přenesená",J208,0)</f>
        <v>0</v>
      </c>
      <c r="BH208" s="143">
        <f>IF(N208="sníž. přenesená",J208,0)</f>
        <v>0</v>
      </c>
      <c r="BI208" s="143">
        <f>IF(N208="nulová",J208,0)</f>
        <v>0</v>
      </c>
      <c r="BJ208" s="17" t="s">
        <v>80</v>
      </c>
      <c r="BK208" s="143">
        <f>ROUND(I208*H208,2)</f>
        <v>0</v>
      </c>
      <c r="BL208" s="17" t="s">
        <v>153</v>
      </c>
      <c r="BM208" s="142" t="s">
        <v>960</v>
      </c>
    </row>
    <row r="209" spans="2:65" s="1" customFormat="1" ht="48.75">
      <c r="B209" s="32"/>
      <c r="D209" s="149" t="s">
        <v>1124</v>
      </c>
      <c r="F209" s="189" t="s">
        <v>1276</v>
      </c>
      <c r="I209" s="146"/>
      <c r="L209" s="32"/>
      <c r="M209" s="147"/>
      <c r="T209" s="53"/>
      <c r="AT209" s="17" t="s">
        <v>1124</v>
      </c>
      <c r="AU209" s="17" t="s">
        <v>80</v>
      </c>
    </row>
    <row r="210" spans="2:65" s="1" customFormat="1" ht="114.95" customHeight="1">
      <c r="B210" s="32"/>
      <c r="C210" s="131" t="s">
        <v>467</v>
      </c>
      <c r="D210" s="131" t="s">
        <v>148</v>
      </c>
      <c r="E210" s="132" t="s">
        <v>1277</v>
      </c>
      <c r="F210" s="133" t="s">
        <v>1123</v>
      </c>
      <c r="G210" s="134" t="s">
        <v>19</v>
      </c>
      <c r="H210" s="135">
        <v>1</v>
      </c>
      <c r="I210" s="136"/>
      <c r="J210" s="137">
        <f>ROUND(I210*H210,2)</f>
        <v>0</v>
      </c>
      <c r="K210" s="133" t="s">
        <v>19</v>
      </c>
      <c r="L210" s="32"/>
      <c r="M210" s="138" t="s">
        <v>19</v>
      </c>
      <c r="N210" s="139" t="s">
        <v>43</v>
      </c>
      <c r="P210" s="140">
        <f>O210*H210</f>
        <v>0</v>
      </c>
      <c r="Q210" s="140">
        <v>0</v>
      </c>
      <c r="R210" s="140">
        <f>Q210*H210</f>
        <v>0</v>
      </c>
      <c r="S210" s="140">
        <v>0</v>
      </c>
      <c r="T210" s="141">
        <f>S210*H210</f>
        <v>0</v>
      </c>
      <c r="AR210" s="142" t="s">
        <v>153</v>
      </c>
      <c r="AT210" s="142" t="s">
        <v>148</v>
      </c>
      <c r="AU210" s="142" t="s">
        <v>80</v>
      </c>
      <c r="AY210" s="17" t="s">
        <v>145</v>
      </c>
      <c r="BE210" s="143">
        <f>IF(N210="základní",J210,0)</f>
        <v>0</v>
      </c>
      <c r="BF210" s="143">
        <f>IF(N210="snížená",J210,0)</f>
        <v>0</v>
      </c>
      <c r="BG210" s="143">
        <f>IF(N210="zákl. přenesená",J210,0)</f>
        <v>0</v>
      </c>
      <c r="BH210" s="143">
        <f>IF(N210="sníž. přenesená",J210,0)</f>
        <v>0</v>
      </c>
      <c r="BI210" s="143">
        <f>IF(N210="nulová",J210,0)</f>
        <v>0</v>
      </c>
      <c r="BJ210" s="17" t="s">
        <v>80</v>
      </c>
      <c r="BK210" s="143">
        <f>ROUND(I210*H210,2)</f>
        <v>0</v>
      </c>
      <c r="BL210" s="17" t="s">
        <v>153</v>
      </c>
      <c r="BM210" s="142" t="s">
        <v>961</v>
      </c>
    </row>
    <row r="211" spans="2:65" s="1" customFormat="1" ht="48.75">
      <c r="B211" s="32"/>
      <c r="D211" s="149" t="s">
        <v>1124</v>
      </c>
      <c r="F211" s="189" t="s">
        <v>1278</v>
      </c>
      <c r="I211" s="146"/>
      <c r="L211" s="32"/>
      <c r="M211" s="147"/>
      <c r="T211" s="53"/>
      <c r="AT211" s="17" t="s">
        <v>1124</v>
      </c>
      <c r="AU211" s="17" t="s">
        <v>80</v>
      </c>
    </row>
    <row r="212" spans="2:65" s="1" customFormat="1" ht="16.5" customHeight="1">
      <c r="B212" s="32"/>
      <c r="C212" s="131" t="s">
        <v>472</v>
      </c>
      <c r="D212" s="131" t="s">
        <v>148</v>
      </c>
      <c r="E212" s="132" t="s">
        <v>1279</v>
      </c>
      <c r="F212" s="133" t="s">
        <v>1168</v>
      </c>
      <c r="G212" s="134" t="s">
        <v>19</v>
      </c>
      <c r="H212" s="135">
        <v>2</v>
      </c>
      <c r="I212" s="136"/>
      <c r="J212" s="137">
        <f>ROUND(I212*H212,2)</f>
        <v>0</v>
      </c>
      <c r="K212" s="133" t="s">
        <v>19</v>
      </c>
      <c r="L212" s="32"/>
      <c r="M212" s="138" t="s">
        <v>19</v>
      </c>
      <c r="N212" s="139" t="s">
        <v>43</v>
      </c>
      <c r="P212" s="140">
        <f>O212*H212</f>
        <v>0</v>
      </c>
      <c r="Q212" s="140">
        <v>0</v>
      </c>
      <c r="R212" s="140">
        <f>Q212*H212</f>
        <v>0</v>
      </c>
      <c r="S212" s="140">
        <v>0</v>
      </c>
      <c r="T212" s="141">
        <f>S212*H212</f>
        <v>0</v>
      </c>
      <c r="AR212" s="142" t="s">
        <v>153</v>
      </c>
      <c r="AT212" s="142" t="s">
        <v>148</v>
      </c>
      <c r="AU212" s="142" t="s">
        <v>80</v>
      </c>
      <c r="AY212" s="17" t="s">
        <v>145</v>
      </c>
      <c r="BE212" s="143">
        <f>IF(N212="základní",J212,0)</f>
        <v>0</v>
      </c>
      <c r="BF212" s="143">
        <f>IF(N212="snížená",J212,0)</f>
        <v>0</v>
      </c>
      <c r="BG212" s="143">
        <f>IF(N212="zákl. přenesená",J212,0)</f>
        <v>0</v>
      </c>
      <c r="BH212" s="143">
        <f>IF(N212="sníž. přenesená",J212,0)</f>
        <v>0</v>
      </c>
      <c r="BI212" s="143">
        <f>IF(N212="nulová",J212,0)</f>
        <v>0</v>
      </c>
      <c r="BJ212" s="17" t="s">
        <v>80</v>
      </c>
      <c r="BK212" s="143">
        <f>ROUND(I212*H212,2)</f>
        <v>0</v>
      </c>
      <c r="BL212" s="17" t="s">
        <v>153</v>
      </c>
      <c r="BM212" s="142" t="s">
        <v>962</v>
      </c>
    </row>
    <row r="213" spans="2:65" s="1" customFormat="1" ht="19.5">
      <c r="B213" s="32"/>
      <c r="D213" s="149" t="s">
        <v>1124</v>
      </c>
      <c r="F213" s="189" t="s">
        <v>1280</v>
      </c>
      <c r="I213" s="146"/>
      <c r="L213" s="32"/>
      <c r="M213" s="147"/>
      <c r="T213" s="53"/>
      <c r="AT213" s="17" t="s">
        <v>1124</v>
      </c>
      <c r="AU213" s="17" t="s">
        <v>80</v>
      </c>
    </row>
    <row r="214" spans="2:65" s="1" customFormat="1" ht="16.5" customHeight="1">
      <c r="B214" s="32"/>
      <c r="C214" s="131" t="s">
        <v>477</v>
      </c>
      <c r="D214" s="131" t="s">
        <v>148</v>
      </c>
      <c r="E214" s="132" t="s">
        <v>1281</v>
      </c>
      <c r="F214" s="133" t="s">
        <v>1168</v>
      </c>
      <c r="G214" s="134" t="s">
        <v>19</v>
      </c>
      <c r="H214" s="135">
        <v>1</v>
      </c>
      <c r="I214" s="136"/>
      <c r="J214" s="137">
        <f>ROUND(I214*H214,2)</f>
        <v>0</v>
      </c>
      <c r="K214" s="133" t="s">
        <v>19</v>
      </c>
      <c r="L214" s="32"/>
      <c r="M214" s="138" t="s">
        <v>19</v>
      </c>
      <c r="N214" s="139" t="s">
        <v>43</v>
      </c>
      <c r="P214" s="140">
        <f>O214*H214</f>
        <v>0</v>
      </c>
      <c r="Q214" s="140">
        <v>0</v>
      </c>
      <c r="R214" s="140">
        <f>Q214*H214</f>
        <v>0</v>
      </c>
      <c r="S214" s="140">
        <v>0</v>
      </c>
      <c r="T214" s="141">
        <f>S214*H214</f>
        <v>0</v>
      </c>
      <c r="AR214" s="142" t="s">
        <v>153</v>
      </c>
      <c r="AT214" s="142" t="s">
        <v>148</v>
      </c>
      <c r="AU214" s="142" t="s">
        <v>80</v>
      </c>
      <c r="AY214" s="17" t="s">
        <v>145</v>
      </c>
      <c r="BE214" s="143">
        <f>IF(N214="základní",J214,0)</f>
        <v>0</v>
      </c>
      <c r="BF214" s="143">
        <f>IF(N214="snížená",J214,0)</f>
        <v>0</v>
      </c>
      <c r="BG214" s="143">
        <f>IF(N214="zákl. přenesená",J214,0)</f>
        <v>0</v>
      </c>
      <c r="BH214" s="143">
        <f>IF(N214="sníž. přenesená",J214,0)</f>
        <v>0</v>
      </c>
      <c r="BI214" s="143">
        <f>IF(N214="nulová",J214,0)</f>
        <v>0</v>
      </c>
      <c r="BJ214" s="17" t="s">
        <v>80</v>
      </c>
      <c r="BK214" s="143">
        <f>ROUND(I214*H214,2)</f>
        <v>0</v>
      </c>
      <c r="BL214" s="17" t="s">
        <v>153</v>
      </c>
      <c r="BM214" s="142" t="s">
        <v>963</v>
      </c>
    </row>
    <row r="215" spans="2:65" s="1" customFormat="1" ht="19.5">
      <c r="B215" s="32"/>
      <c r="D215" s="149" t="s">
        <v>1124</v>
      </c>
      <c r="F215" s="189" t="s">
        <v>1206</v>
      </c>
      <c r="I215" s="146"/>
      <c r="L215" s="32"/>
      <c r="M215" s="147"/>
      <c r="T215" s="53"/>
      <c r="AT215" s="17" t="s">
        <v>1124</v>
      </c>
      <c r="AU215" s="17" t="s">
        <v>80</v>
      </c>
    </row>
    <row r="216" spans="2:65" s="1" customFormat="1" ht="16.5" customHeight="1">
      <c r="B216" s="32"/>
      <c r="C216" s="131" t="s">
        <v>482</v>
      </c>
      <c r="D216" s="131" t="s">
        <v>148</v>
      </c>
      <c r="E216" s="132" t="s">
        <v>1282</v>
      </c>
      <c r="F216" s="133" t="s">
        <v>1168</v>
      </c>
      <c r="G216" s="134" t="s">
        <v>19</v>
      </c>
      <c r="H216" s="135">
        <v>1</v>
      </c>
      <c r="I216" s="136"/>
      <c r="J216" s="137">
        <f>ROUND(I216*H216,2)</f>
        <v>0</v>
      </c>
      <c r="K216" s="133" t="s">
        <v>19</v>
      </c>
      <c r="L216" s="32"/>
      <c r="M216" s="138" t="s">
        <v>19</v>
      </c>
      <c r="N216" s="139" t="s">
        <v>43</v>
      </c>
      <c r="P216" s="140">
        <f>O216*H216</f>
        <v>0</v>
      </c>
      <c r="Q216" s="140">
        <v>0</v>
      </c>
      <c r="R216" s="140">
        <f>Q216*H216</f>
        <v>0</v>
      </c>
      <c r="S216" s="140">
        <v>0</v>
      </c>
      <c r="T216" s="141">
        <f>S216*H216</f>
        <v>0</v>
      </c>
      <c r="AR216" s="142" t="s">
        <v>153</v>
      </c>
      <c r="AT216" s="142" t="s">
        <v>148</v>
      </c>
      <c r="AU216" s="142" t="s">
        <v>80</v>
      </c>
      <c r="AY216" s="17" t="s">
        <v>145</v>
      </c>
      <c r="BE216" s="143">
        <f>IF(N216="základní",J216,0)</f>
        <v>0</v>
      </c>
      <c r="BF216" s="143">
        <f>IF(N216="snížená",J216,0)</f>
        <v>0</v>
      </c>
      <c r="BG216" s="143">
        <f>IF(N216="zákl. přenesená",J216,0)</f>
        <v>0</v>
      </c>
      <c r="BH216" s="143">
        <f>IF(N216="sníž. přenesená",J216,0)</f>
        <v>0</v>
      </c>
      <c r="BI216" s="143">
        <f>IF(N216="nulová",J216,0)</f>
        <v>0</v>
      </c>
      <c r="BJ216" s="17" t="s">
        <v>80</v>
      </c>
      <c r="BK216" s="143">
        <f>ROUND(I216*H216,2)</f>
        <v>0</v>
      </c>
      <c r="BL216" s="17" t="s">
        <v>153</v>
      </c>
      <c r="BM216" s="142" t="s">
        <v>964</v>
      </c>
    </row>
    <row r="217" spans="2:65" s="1" customFormat="1" ht="19.5">
      <c r="B217" s="32"/>
      <c r="D217" s="149" t="s">
        <v>1124</v>
      </c>
      <c r="F217" s="189" t="s">
        <v>1283</v>
      </c>
      <c r="I217" s="146"/>
      <c r="L217" s="32"/>
      <c r="M217" s="147"/>
      <c r="T217" s="53"/>
      <c r="AT217" s="17" t="s">
        <v>1124</v>
      </c>
      <c r="AU217" s="17" t="s">
        <v>80</v>
      </c>
    </row>
    <row r="218" spans="2:65" s="11" customFormat="1" ht="25.9" customHeight="1">
      <c r="B218" s="119"/>
      <c r="D218" s="120" t="s">
        <v>71</v>
      </c>
      <c r="E218" s="121" t="s">
        <v>1284</v>
      </c>
      <c r="F218" s="121" t="s">
        <v>1285</v>
      </c>
      <c r="I218" s="122"/>
      <c r="J218" s="123">
        <f>BK218</f>
        <v>0</v>
      </c>
      <c r="L218" s="119"/>
      <c r="M218" s="124"/>
      <c r="P218" s="125">
        <f>SUM(P219:P220)</f>
        <v>0</v>
      </c>
      <c r="R218" s="125">
        <f>SUM(R219:R220)</f>
        <v>0</v>
      </c>
      <c r="T218" s="126">
        <f>SUM(T219:T220)</f>
        <v>0</v>
      </c>
      <c r="AR218" s="120" t="s">
        <v>80</v>
      </c>
      <c r="AT218" s="127" t="s">
        <v>71</v>
      </c>
      <c r="AU218" s="127" t="s">
        <v>72</v>
      </c>
      <c r="AY218" s="120" t="s">
        <v>145</v>
      </c>
      <c r="BK218" s="128">
        <f>SUM(BK219:BK220)</f>
        <v>0</v>
      </c>
    </row>
    <row r="219" spans="2:65" s="1" customFormat="1" ht="16.5" customHeight="1">
      <c r="B219" s="32"/>
      <c r="C219" s="131" t="s">
        <v>488</v>
      </c>
      <c r="D219" s="131" t="s">
        <v>148</v>
      </c>
      <c r="E219" s="132" t="s">
        <v>1286</v>
      </c>
      <c r="F219" s="133" t="s">
        <v>1287</v>
      </c>
      <c r="G219" s="134" t="s">
        <v>19</v>
      </c>
      <c r="H219" s="135">
        <v>1</v>
      </c>
      <c r="I219" s="136"/>
      <c r="J219" s="137">
        <f>ROUND(I219*H219,2)</f>
        <v>0</v>
      </c>
      <c r="K219" s="133" t="s">
        <v>19</v>
      </c>
      <c r="L219" s="32"/>
      <c r="M219" s="138" t="s">
        <v>19</v>
      </c>
      <c r="N219" s="139" t="s">
        <v>43</v>
      </c>
      <c r="P219" s="140">
        <f>O219*H219</f>
        <v>0</v>
      </c>
      <c r="Q219" s="140">
        <v>0</v>
      </c>
      <c r="R219" s="140">
        <f>Q219*H219</f>
        <v>0</v>
      </c>
      <c r="S219" s="140">
        <v>0</v>
      </c>
      <c r="T219" s="141">
        <f>S219*H219</f>
        <v>0</v>
      </c>
      <c r="AR219" s="142" t="s">
        <v>153</v>
      </c>
      <c r="AT219" s="142" t="s">
        <v>148</v>
      </c>
      <c r="AU219" s="142" t="s">
        <v>80</v>
      </c>
      <c r="AY219" s="17" t="s">
        <v>145</v>
      </c>
      <c r="BE219" s="143">
        <f>IF(N219="základní",J219,0)</f>
        <v>0</v>
      </c>
      <c r="BF219" s="143">
        <f>IF(N219="snížená",J219,0)</f>
        <v>0</v>
      </c>
      <c r="BG219" s="143">
        <f>IF(N219="zákl. přenesená",J219,0)</f>
        <v>0</v>
      </c>
      <c r="BH219" s="143">
        <f>IF(N219="sníž. přenesená",J219,0)</f>
        <v>0</v>
      </c>
      <c r="BI219" s="143">
        <f>IF(N219="nulová",J219,0)</f>
        <v>0</v>
      </c>
      <c r="BJ219" s="17" t="s">
        <v>80</v>
      </c>
      <c r="BK219" s="143">
        <f>ROUND(I219*H219,2)</f>
        <v>0</v>
      </c>
      <c r="BL219" s="17" t="s">
        <v>153</v>
      </c>
      <c r="BM219" s="142" t="s">
        <v>965</v>
      </c>
    </row>
    <row r="220" spans="2:65" s="1" customFormat="1" ht="19.5">
      <c r="B220" s="32"/>
      <c r="D220" s="149" t="s">
        <v>1124</v>
      </c>
      <c r="F220" s="189" t="s">
        <v>1134</v>
      </c>
      <c r="I220" s="146"/>
      <c r="L220" s="32"/>
      <c r="M220" s="147"/>
      <c r="T220" s="53"/>
      <c r="AT220" s="17" t="s">
        <v>1124</v>
      </c>
      <c r="AU220" s="17" t="s">
        <v>80</v>
      </c>
    </row>
    <row r="221" spans="2:65" s="11" customFormat="1" ht="25.9" customHeight="1">
      <c r="B221" s="119"/>
      <c r="D221" s="120" t="s">
        <v>71</v>
      </c>
      <c r="E221" s="121" t="s">
        <v>1288</v>
      </c>
      <c r="F221" s="121" t="s">
        <v>1289</v>
      </c>
      <c r="I221" s="122"/>
      <c r="J221" s="123">
        <f>BK221</f>
        <v>0</v>
      </c>
      <c r="L221" s="119"/>
      <c r="M221" s="124"/>
      <c r="P221" s="125">
        <f>SUM(P222:P236)</f>
        <v>0</v>
      </c>
      <c r="R221" s="125">
        <f>SUM(R222:R236)</f>
        <v>0</v>
      </c>
      <c r="T221" s="126">
        <f>SUM(T222:T236)</f>
        <v>0</v>
      </c>
      <c r="AR221" s="120" t="s">
        <v>80</v>
      </c>
      <c r="AT221" s="127" t="s">
        <v>71</v>
      </c>
      <c r="AU221" s="127" t="s">
        <v>72</v>
      </c>
      <c r="AY221" s="120" t="s">
        <v>145</v>
      </c>
      <c r="BK221" s="128">
        <f>SUM(BK222:BK236)</f>
        <v>0</v>
      </c>
    </row>
    <row r="222" spans="2:65" s="1" customFormat="1" ht="24.2" customHeight="1">
      <c r="B222" s="32"/>
      <c r="C222" s="131" t="s">
        <v>493</v>
      </c>
      <c r="D222" s="131" t="s">
        <v>148</v>
      </c>
      <c r="E222" s="132" t="s">
        <v>1290</v>
      </c>
      <c r="F222" s="133" t="s">
        <v>1291</v>
      </c>
      <c r="G222" s="134" t="s">
        <v>19</v>
      </c>
      <c r="H222" s="135">
        <v>1</v>
      </c>
      <c r="I222" s="136"/>
      <c r="J222" s="137">
        <f>ROUND(I222*H222,2)</f>
        <v>0</v>
      </c>
      <c r="K222" s="133" t="s">
        <v>19</v>
      </c>
      <c r="L222" s="32"/>
      <c r="M222" s="138" t="s">
        <v>19</v>
      </c>
      <c r="N222" s="139" t="s">
        <v>43</v>
      </c>
      <c r="P222" s="140">
        <f>O222*H222</f>
        <v>0</v>
      </c>
      <c r="Q222" s="140">
        <v>0</v>
      </c>
      <c r="R222" s="140">
        <f>Q222*H222</f>
        <v>0</v>
      </c>
      <c r="S222" s="140">
        <v>0</v>
      </c>
      <c r="T222" s="141">
        <f>S222*H222</f>
        <v>0</v>
      </c>
      <c r="AR222" s="142" t="s">
        <v>153</v>
      </c>
      <c r="AT222" s="142" t="s">
        <v>148</v>
      </c>
      <c r="AU222" s="142" t="s">
        <v>80</v>
      </c>
      <c r="AY222" s="17" t="s">
        <v>145</v>
      </c>
      <c r="BE222" s="143">
        <f>IF(N222="základní",J222,0)</f>
        <v>0</v>
      </c>
      <c r="BF222" s="143">
        <f>IF(N222="snížená",J222,0)</f>
        <v>0</v>
      </c>
      <c r="BG222" s="143">
        <f>IF(N222="zákl. přenesená",J222,0)</f>
        <v>0</v>
      </c>
      <c r="BH222" s="143">
        <f>IF(N222="sníž. přenesená",J222,0)</f>
        <v>0</v>
      </c>
      <c r="BI222" s="143">
        <f>IF(N222="nulová",J222,0)</f>
        <v>0</v>
      </c>
      <c r="BJ222" s="17" t="s">
        <v>80</v>
      </c>
      <c r="BK222" s="143">
        <f>ROUND(I222*H222,2)</f>
        <v>0</v>
      </c>
      <c r="BL222" s="17" t="s">
        <v>153</v>
      </c>
      <c r="BM222" s="142" t="s">
        <v>966</v>
      </c>
    </row>
    <row r="223" spans="2:65" s="1" customFormat="1" ht="19.5">
      <c r="B223" s="32"/>
      <c r="D223" s="149" t="s">
        <v>1124</v>
      </c>
      <c r="F223" s="189" t="s">
        <v>1292</v>
      </c>
      <c r="I223" s="146"/>
      <c r="L223" s="32"/>
      <c r="M223" s="147"/>
      <c r="T223" s="53"/>
      <c r="AT223" s="17" t="s">
        <v>1124</v>
      </c>
      <c r="AU223" s="17" t="s">
        <v>80</v>
      </c>
    </row>
    <row r="224" spans="2:65" s="1" customFormat="1" ht="37.9" customHeight="1">
      <c r="B224" s="32"/>
      <c r="C224" s="131" t="s">
        <v>500</v>
      </c>
      <c r="D224" s="131" t="s">
        <v>148</v>
      </c>
      <c r="E224" s="132" t="s">
        <v>1293</v>
      </c>
      <c r="F224" s="133" t="s">
        <v>1174</v>
      </c>
      <c r="G224" s="134" t="s">
        <v>19</v>
      </c>
      <c r="H224" s="135">
        <v>1</v>
      </c>
      <c r="I224" s="136"/>
      <c r="J224" s="137">
        <f>ROUND(I224*H224,2)</f>
        <v>0</v>
      </c>
      <c r="K224" s="133" t="s">
        <v>19</v>
      </c>
      <c r="L224" s="32"/>
      <c r="M224" s="138" t="s">
        <v>19</v>
      </c>
      <c r="N224" s="139" t="s">
        <v>43</v>
      </c>
      <c r="P224" s="140">
        <f>O224*H224</f>
        <v>0</v>
      </c>
      <c r="Q224" s="140">
        <v>0</v>
      </c>
      <c r="R224" s="140">
        <f>Q224*H224</f>
        <v>0</v>
      </c>
      <c r="S224" s="140">
        <v>0</v>
      </c>
      <c r="T224" s="141">
        <f>S224*H224</f>
        <v>0</v>
      </c>
      <c r="AR224" s="142" t="s">
        <v>153</v>
      </c>
      <c r="AT224" s="142" t="s">
        <v>148</v>
      </c>
      <c r="AU224" s="142" t="s">
        <v>80</v>
      </c>
      <c r="AY224" s="17" t="s">
        <v>145</v>
      </c>
      <c r="BE224" s="143">
        <f>IF(N224="základní",J224,0)</f>
        <v>0</v>
      </c>
      <c r="BF224" s="143">
        <f>IF(N224="snížená",J224,0)</f>
        <v>0</v>
      </c>
      <c r="BG224" s="143">
        <f>IF(N224="zákl. přenesená",J224,0)</f>
        <v>0</v>
      </c>
      <c r="BH224" s="143">
        <f>IF(N224="sníž. přenesená",J224,0)</f>
        <v>0</v>
      </c>
      <c r="BI224" s="143">
        <f>IF(N224="nulová",J224,0)</f>
        <v>0</v>
      </c>
      <c r="BJ224" s="17" t="s">
        <v>80</v>
      </c>
      <c r="BK224" s="143">
        <f>ROUND(I224*H224,2)</f>
        <v>0</v>
      </c>
      <c r="BL224" s="17" t="s">
        <v>153</v>
      </c>
      <c r="BM224" s="142" t="s">
        <v>967</v>
      </c>
    </row>
    <row r="225" spans="2:65" s="1" customFormat="1" ht="49.15" customHeight="1">
      <c r="B225" s="32"/>
      <c r="C225" s="131" t="s">
        <v>505</v>
      </c>
      <c r="D225" s="131" t="s">
        <v>148</v>
      </c>
      <c r="E225" s="132" t="s">
        <v>1294</v>
      </c>
      <c r="F225" s="133" t="s">
        <v>1295</v>
      </c>
      <c r="G225" s="134" t="s">
        <v>19</v>
      </c>
      <c r="H225" s="135">
        <v>1</v>
      </c>
      <c r="I225" s="136"/>
      <c r="J225" s="137">
        <f>ROUND(I225*H225,2)</f>
        <v>0</v>
      </c>
      <c r="K225" s="133" t="s">
        <v>19</v>
      </c>
      <c r="L225" s="32"/>
      <c r="M225" s="138" t="s">
        <v>19</v>
      </c>
      <c r="N225" s="139" t="s">
        <v>43</v>
      </c>
      <c r="P225" s="140">
        <f>O225*H225</f>
        <v>0</v>
      </c>
      <c r="Q225" s="140">
        <v>0</v>
      </c>
      <c r="R225" s="140">
        <f>Q225*H225</f>
        <v>0</v>
      </c>
      <c r="S225" s="140">
        <v>0</v>
      </c>
      <c r="T225" s="141">
        <f>S225*H225</f>
        <v>0</v>
      </c>
      <c r="AR225" s="142" t="s">
        <v>153</v>
      </c>
      <c r="AT225" s="142" t="s">
        <v>148</v>
      </c>
      <c r="AU225" s="142" t="s">
        <v>80</v>
      </c>
      <c r="AY225" s="17" t="s">
        <v>145</v>
      </c>
      <c r="BE225" s="143">
        <f>IF(N225="základní",J225,0)</f>
        <v>0</v>
      </c>
      <c r="BF225" s="143">
        <f>IF(N225="snížená",J225,0)</f>
        <v>0</v>
      </c>
      <c r="BG225" s="143">
        <f>IF(N225="zákl. přenesená",J225,0)</f>
        <v>0</v>
      </c>
      <c r="BH225" s="143">
        <f>IF(N225="sníž. přenesená",J225,0)</f>
        <v>0</v>
      </c>
      <c r="BI225" s="143">
        <f>IF(N225="nulová",J225,0)</f>
        <v>0</v>
      </c>
      <c r="BJ225" s="17" t="s">
        <v>80</v>
      </c>
      <c r="BK225" s="143">
        <f>ROUND(I225*H225,2)</f>
        <v>0</v>
      </c>
      <c r="BL225" s="17" t="s">
        <v>153</v>
      </c>
      <c r="BM225" s="142" t="s">
        <v>968</v>
      </c>
    </row>
    <row r="226" spans="2:65" s="1" customFormat="1" ht="48.75">
      <c r="B226" s="32"/>
      <c r="D226" s="149" t="s">
        <v>1124</v>
      </c>
      <c r="F226" s="189" t="s">
        <v>1296</v>
      </c>
      <c r="I226" s="146"/>
      <c r="L226" s="32"/>
      <c r="M226" s="147"/>
      <c r="T226" s="53"/>
      <c r="AT226" s="17" t="s">
        <v>1124</v>
      </c>
      <c r="AU226" s="17" t="s">
        <v>80</v>
      </c>
    </row>
    <row r="227" spans="2:65" s="1" customFormat="1" ht="44.25" customHeight="1">
      <c r="B227" s="32"/>
      <c r="C227" s="131" t="s">
        <v>510</v>
      </c>
      <c r="D227" s="131" t="s">
        <v>148</v>
      </c>
      <c r="E227" s="132" t="s">
        <v>1297</v>
      </c>
      <c r="F227" s="133" t="s">
        <v>1298</v>
      </c>
      <c r="G227" s="134" t="s">
        <v>19</v>
      </c>
      <c r="H227" s="135">
        <v>1</v>
      </c>
      <c r="I227" s="136"/>
      <c r="J227" s="137">
        <f>ROUND(I227*H227,2)</f>
        <v>0</v>
      </c>
      <c r="K227" s="133" t="s">
        <v>19</v>
      </c>
      <c r="L227" s="32"/>
      <c r="M227" s="138" t="s">
        <v>19</v>
      </c>
      <c r="N227" s="139" t="s">
        <v>43</v>
      </c>
      <c r="P227" s="140">
        <f>O227*H227</f>
        <v>0</v>
      </c>
      <c r="Q227" s="140">
        <v>0</v>
      </c>
      <c r="R227" s="140">
        <f>Q227*H227</f>
        <v>0</v>
      </c>
      <c r="S227" s="140">
        <v>0</v>
      </c>
      <c r="T227" s="141">
        <f>S227*H227</f>
        <v>0</v>
      </c>
      <c r="AR227" s="142" t="s">
        <v>153</v>
      </c>
      <c r="AT227" s="142" t="s">
        <v>148</v>
      </c>
      <c r="AU227" s="142" t="s">
        <v>80</v>
      </c>
      <c r="AY227" s="17" t="s">
        <v>145</v>
      </c>
      <c r="BE227" s="143">
        <f>IF(N227="základní",J227,0)</f>
        <v>0</v>
      </c>
      <c r="BF227" s="143">
        <f>IF(N227="snížená",J227,0)</f>
        <v>0</v>
      </c>
      <c r="BG227" s="143">
        <f>IF(N227="zákl. přenesená",J227,0)</f>
        <v>0</v>
      </c>
      <c r="BH227" s="143">
        <f>IF(N227="sníž. přenesená",J227,0)</f>
        <v>0</v>
      </c>
      <c r="BI227" s="143">
        <f>IF(N227="nulová",J227,0)</f>
        <v>0</v>
      </c>
      <c r="BJ227" s="17" t="s">
        <v>80</v>
      </c>
      <c r="BK227" s="143">
        <f>ROUND(I227*H227,2)</f>
        <v>0</v>
      </c>
      <c r="BL227" s="17" t="s">
        <v>153</v>
      </c>
      <c r="BM227" s="142" t="s">
        <v>969</v>
      </c>
    </row>
    <row r="228" spans="2:65" s="1" customFormat="1" ht="48.75">
      <c r="B228" s="32"/>
      <c r="D228" s="149" t="s">
        <v>1124</v>
      </c>
      <c r="F228" s="189" t="s">
        <v>1299</v>
      </c>
      <c r="I228" s="146"/>
      <c r="L228" s="32"/>
      <c r="M228" s="147"/>
      <c r="T228" s="53"/>
      <c r="AT228" s="17" t="s">
        <v>1124</v>
      </c>
      <c r="AU228" s="17" t="s">
        <v>80</v>
      </c>
    </row>
    <row r="229" spans="2:65" s="1" customFormat="1" ht="16.5" customHeight="1">
      <c r="B229" s="32"/>
      <c r="C229" s="131" t="s">
        <v>515</v>
      </c>
      <c r="D229" s="131" t="s">
        <v>148</v>
      </c>
      <c r="E229" s="132" t="s">
        <v>1300</v>
      </c>
      <c r="F229" s="133" t="s">
        <v>1287</v>
      </c>
      <c r="G229" s="134" t="s">
        <v>19</v>
      </c>
      <c r="H229" s="135">
        <v>1</v>
      </c>
      <c r="I229" s="136"/>
      <c r="J229" s="137">
        <f>ROUND(I229*H229,2)</f>
        <v>0</v>
      </c>
      <c r="K229" s="133" t="s">
        <v>19</v>
      </c>
      <c r="L229" s="32"/>
      <c r="M229" s="138" t="s">
        <v>19</v>
      </c>
      <c r="N229" s="139" t="s">
        <v>43</v>
      </c>
      <c r="P229" s="140">
        <f>O229*H229</f>
        <v>0</v>
      </c>
      <c r="Q229" s="140">
        <v>0</v>
      </c>
      <c r="R229" s="140">
        <f>Q229*H229</f>
        <v>0</v>
      </c>
      <c r="S229" s="140">
        <v>0</v>
      </c>
      <c r="T229" s="141">
        <f>S229*H229</f>
        <v>0</v>
      </c>
      <c r="AR229" s="142" t="s">
        <v>153</v>
      </c>
      <c r="AT229" s="142" t="s">
        <v>148</v>
      </c>
      <c r="AU229" s="142" t="s">
        <v>80</v>
      </c>
      <c r="AY229" s="17" t="s">
        <v>145</v>
      </c>
      <c r="BE229" s="143">
        <f>IF(N229="základní",J229,0)</f>
        <v>0</v>
      </c>
      <c r="BF229" s="143">
        <f>IF(N229="snížená",J229,0)</f>
        <v>0</v>
      </c>
      <c r="BG229" s="143">
        <f>IF(N229="zákl. přenesená",J229,0)</f>
        <v>0</v>
      </c>
      <c r="BH229" s="143">
        <f>IF(N229="sníž. přenesená",J229,0)</f>
        <v>0</v>
      </c>
      <c r="BI229" s="143">
        <f>IF(N229="nulová",J229,0)</f>
        <v>0</v>
      </c>
      <c r="BJ229" s="17" t="s">
        <v>80</v>
      </c>
      <c r="BK229" s="143">
        <f>ROUND(I229*H229,2)</f>
        <v>0</v>
      </c>
      <c r="BL229" s="17" t="s">
        <v>153</v>
      </c>
      <c r="BM229" s="142" t="s">
        <v>970</v>
      </c>
    </row>
    <row r="230" spans="2:65" s="1" customFormat="1" ht="19.5">
      <c r="B230" s="32"/>
      <c r="D230" s="149" t="s">
        <v>1124</v>
      </c>
      <c r="F230" s="189" t="s">
        <v>1134</v>
      </c>
      <c r="I230" s="146"/>
      <c r="L230" s="32"/>
      <c r="M230" s="147"/>
      <c r="T230" s="53"/>
      <c r="AT230" s="17" t="s">
        <v>1124</v>
      </c>
      <c r="AU230" s="17" t="s">
        <v>80</v>
      </c>
    </row>
    <row r="231" spans="2:65" s="1" customFormat="1" ht="16.5" customHeight="1">
      <c r="B231" s="32"/>
      <c r="C231" s="131" t="s">
        <v>521</v>
      </c>
      <c r="D231" s="131" t="s">
        <v>148</v>
      </c>
      <c r="E231" s="132" t="s">
        <v>1301</v>
      </c>
      <c r="F231" s="133" t="s">
        <v>1302</v>
      </c>
      <c r="G231" s="134" t="s">
        <v>19</v>
      </c>
      <c r="H231" s="135">
        <v>1</v>
      </c>
      <c r="I231" s="136"/>
      <c r="J231" s="137">
        <f>ROUND(I231*H231,2)</f>
        <v>0</v>
      </c>
      <c r="K231" s="133" t="s">
        <v>19</v>
      </c>
      <c r="L231" s="32"/>
      <c r="M231" s="138" t="s">
        <v>19</v>
      </c>
      <c r="N231" s="139" t="s">
        <v>43</v>
      </c>
      <c r="P231" s="140">
        <f>O231*H231</f>
        <v>0</v>
      </c>
      <c r="Q231" s="140">
        <v>0</v>
      </c>
      <c r="R231" s="140">
        <f>Q231*H231</f>
        <v>0</v>
      </c>
      <c r="S231" s="140">
        <v>0</v>
      </c>
      <c r="T231" s="141">
        <f>S231*H231</f>
        <v>0</v>
      </c>
      <c r="AR231" s="142" t="s">
        <v>153</v>
      </c>
      <c r="AT231" s="142" t="s">
        <v>148</v>
      </c>
      <c r="AU231" s="142" t="s">
        <v>80</v>
      </c>
      <c r="AY231" s="17" t="s">
        <v>145</v>
      </c>
      <c r="BE231" s="143">
        <f>IF(N231="základní",J231,0)</f>
        <v>0</v>
      </c>
      <c r="BF231" s="143">
        <f>IF(N231="snížená",J231,0)</f>
        <v>0</v>
      </c>
      <c r="BG231" s="143">
        <f>IF(N231="zákl. přenesená",J231,0)</f>
        <v>0</v>
      </c>
      <c r="BH231" s="143">
        <f>IF(N231="sníž. přenesená",J231,0)</f>
        <v>0</v>
      </c>
      <c r="BI231" s="143">
        <f>IF(N231="nulová",J231,0)</f>
        <v>0</v>
      </c>
      <c r="BJ231" s="17" t="s">
        <v>80</v>
      </c>
      <c r="BK231" s="143">
        <f>ROUND(I231*H231,2)</f>
        <v>0</v>
      </c>
      <c r="BL231" s="17" t="s">
        <v>153</v>
      </c>
      <c r="BM231" s="142" t="s">
        <v>973</v>
      </c>
    </row>
    <row r="232" spans="2:65" s="1" customFormat="1" ht="19.5">
      <c r="B232" s="32"/>
      <c r="D232" s="149" t="s">
        <v>1124</v>
      </c>
      <c r="F232" s="189" t="s">
        <v>1303</v>
      </c>
      <c r="I232" s="146"/>
      <c r="L232" s="32"/>
      <c r="M232" s="147"/>
      <c r="T232" s="53"/>
      <c r="AT232" s="17" t="s">
        <v>1124</v>
      </c>
      <c r="AU232" s="17" t="s">
        <v>80</v>
      </c>
    </row>
    <row r="233" spans="2:65" s="1" customFormat="1" ht="16.5" customHeight="1">
      <c r="B233" s="32"/>
      <c r="C233" s="131" t="s">
        <v>526</v>
      </c>
      <c r="D233" s="131" t="s">
        <v>148</v>
      </c>
      <c r="E233" s="132" t="s">
        <v>1304</v>
      </c>
      <c r="F233" s="133" t="s">
        <v>1142</v>
      </c>
      <c r="G233" s="134" t="s">
        <v>19</v>
      </c>
      <c r="H233" s="135">
        <v>1</v>
      </c>
      <c r="I233" s="136"/>
      <c r="J233" s="137">
        <f>ROUND(I233*H233,2)</f>
        <v>0</v>
      </c>
      <c r="K233" s="133" t="s">
        <v>19</v>
      </c>
      <c r="L233" s="32"/>
      <c r="M233" s="138" t="s">
        <v>19</v>
      </c>
      <c r="N233" s="139" t="s">
        <v>43</v>
      </c>
      <c r="P233" s="140">
        <f>O233*H233</f>
        <v>0</v>
      </c>
      <c r="Q233" s="140">
        <v>0</v>
      </c>
      <c r="R233" s="140">
        <f>Q233*H233</f>
        <v>0</v>
      </c>
      <c r="S233" s="140">
        <v>0</v>
      </c>
      <c r="T233" s="141">
        <f>S233*H233</f>
        <v>0</v>
      </c>
      <c r="AR233" s="142" t="s">
        <v>153</v>
      </c>
      <c r="AT233" s="142" t="s">
        <v>148</v>
      </c>
      <c r="AU233" s="142" t="s">
        <v>80</v>
      </c>
      <c r="AY233" s="17" t="s">
        <v>145</v>
      </c>
      <c r="BE233" s="143">
        <f>IF(N233="základní",J233,0)</f>
        <v>0</v>
      </c>
      <c r="BF233" s="143">
        <f>IF(N233="snížená",J233,0)</f>
        <v>0</v>
      </c>
      <c r="BG233" s="143">
        <f>IF(N233="zákl. přenesená",J233,0)</f>
        <v>0</v>
      </c>
      <c r="BH233" s="143">
        <f>IF(N233="sníž. přenesená",J233,0)</f>
        <v>0</v>
      </c>
      <c r="BI233" s="143">
        <f>IF(N233="nulová",J233,0)</f>
        <v>0</v>
      </c>
      <c r="BJ233" s="17" t="s">
        <v>80</v>
      </c>
      <c r="BK233" s="143">
        <f>ROUND(I233*H233,2)</f>
        <v>0</v>
      </c>
      <c r="BL233" s="17" t="s">
        <v>153</v>
      </c>
      <c r="BM233" s="142" t="s">
        <v>976</v>
      </c>
    </row>
    <row r="234" spans="2:65" s="1" customFormat="1" ht="29.25">
      <c r="B234" s="32"/>
      <c r="D234" s="149" t="s">
        <v>1124</v>
      </c>
      <c r="F234" s="189" t="s">
        <v>1305</v>
      </c>
      <c r="I234" s="146"/>
      <c r="L234" s="32"/>
      <c r="M234" s="147"/>
      <c r="T234" s="53"/>
      <c r="AT234" s="17" t="s">
        <v>1124</v>
      </c>
      <c r="AU234" s="17" t="s">
        <v>80</v>
      </c>
    </row>
    <row r="235" spans="2:65" s="1" customFormat="1" ht="24.2" customHeight="1">
      <c r="B235" s="32"/>
      <c r="C235" s="131" t="s">
        <v>531</v>
      </c>
      <c r="D235" s="131" t="s">
        <v>148</v>
      </c>
      <c r="E235" s="132" t="s">
        <v>1306</v>
      </c>
      <c r="F235" s="133" t="s">
        <v>1307</v>
      </c>
      <c r="G235" s="134" t="s">
        <v>19</v>
      </c>
      <c r="H235" s="135">
        <v>1</v>
      </c>
      <c r="I235" s="136"/>
      <c r="J235" s="137">
        <f>ROUND(I235*H235,2)</f>
        <v>0</v>
      </c>
      <c r="K235" s="133" t="s">
        <v>19</v>
      </c>
      <c r="L235" s="32"/>
      <c r="M235" s="138" t="s">
        <v>19</v>
      </c>
      <c r="N235" s="139" t="s">
        <v>43</v>
      </c>
      <c r="P235" s="140">
        <f>O235*H235</f>
        <v>0</v>
      </c>
      <c r="Q235" s="140">
        <v>0</v>
      </c>
      <c r="R235" s="140">
        <f>Q235*H235</f>
        <v>0</v>
      </c>
      <c r="S235" s="140">
        <v>0</v>
      </c>
      <c r="T235" s="141">
        <f>S235*H235</f>
        <v>0</v>
      </c>
      <c r="AR235" s="142" t="s">
        <v>153</v>
      </c>
      <c r="AT235" s="142" t="s">
        <v>148</v>
      </c>
      <c r="AU235" s="142" t="s">
        <v>80</v>
      </c>
      <c r="AY235" s="17" t="s">
        <v>145</v>
      </c>
      <c r="BE235" s="143">
        <f>IF(N235="základní",J235,0)</f>
        <v>0</v>
      </c>
      <c r="BF235" s="143">
        <f>IF(N235="snížená",J235,0)</f>
        <v>0</v>
      </c>
      <c r="BG235" s="143">
        <f>IF(N235="zákl. přenesená",J235,0)</f>
        <v>0</v>
      </c>
      <c r="BH235" s="143">
        <f>IF(N235="sníž. přenesená",J235,0)</f>
        <v>0</v>
      </c>
      <c r="BI235" s="143">
        <f>IF(N235="nulová",J235,0)</f>
        <v>0</v>
      </c>
      <c r="BJ235" s="17" t="s">
        <v>80</v>
      </c>
      <c r="BK235" s="143">
        <f>ROUND(I235*H235,2)</f>
        <v>0</v>
      </c>
      <c r="BL235" s="17" t="s">
        <v>153</v>
      </c>
      <c r="BM235" s="142" t="s">
        <v>979</v>
      </c>
    </row>
    <row r="236" spans="2:65" s="1" customFormat="1" ht="48.75">
      <c r="B236" s="32"/>
      <c r="D236" s="149" t="s">
        <v>1124</v>
      </c>
      <c r="F236" s="189" t="s">
        <v>1308</v>
      </c>
      <c r="I236" s="146"/>
      <c r="L236" s="32"/>
      <c r="M236" s="147"/>
      <c r="T236" s="53"/>
      <c r="AT236" s="17" t="s">
        <v>1124</v>
      </c>
      <c r="AU236" s="17" t="s">
        <v>80</v>
      </c>
    </row>
    <row r="237" spans="2:65" s="11" customFormat="1" ht="25.9" customHeight="1">
      <c r="B237" s="119"/>
      <c r="D237" s="120" t="s">
        <v>71</v>
      </c>
      <c r="E237" s="121" t="s">
        <v>1309</v>
      </c>
      <c r="F237" s="121" t="s">
        <v>1310</v>
      </c>
      <c r="I237" s="122"/>
      <c r="J237" s="123">
        <f>BK237</f>
        <v>0</v>
      </c>
      <c r="L237" s="119"/>
      <c r="M237" s="124"/>
      <c r="P237" s="125">
        <f>SUM(P238:P248)</f>
        <v>0</v>
      </c>
      <c r="R237" s="125">
        <f>SUM(R238:R248)</f>
        <v>0</v>
      </c>
      <c r="T237" s="126">
        <f>SUM(T238:T248)</f>
        <v>0</v>
      </c>
      <c r="AR237" s="120" t="s">
        <v>80</v>
      </c>
      <c r="AT237" s="127" t="s">
        <v>71</v>
      </c>
      <c r="AU237" s="127" t="s">
        <v>72</v>
      </c>
      <c r="AY237" s="120" t="s">
        <v>145</v>
      </c>
      <c r="BK237" s="128">
        <f>SUM(BK238:BK248)</f>
        <v>0</v>
      </c>
    </row>
    <row r="238" spans="2:65" s="1" customFormat="1" ht="16.5" customHeight="1">
      <c r="B238" s="32"/>
      <c r="C238" s="131" t="s">
        <v>537</v>
      </c>
      <c r="D238" s="131" t="s">
        <v>148</v>
      </c>
      <c r="E238" s="132" t="s">
        <v>1311</v>
      </c>
      <c r="F238" s="133" t="s">
        <v>1287</v>
      </c>
      <c r="G238" s="134" t="s">
        <v>19</v>
      </c>
      <c r="H238" s="135">
        <v>1</v>
      </c>
      <c r="I238" s="136"/>
      <c r="J238" s="137">
        <f>ROUND(I238*H238,2)</f>
        <v>0</v>
      </c>
      <c r="K238" s="133" t="s">
        <v>19</v>
      </c>
      <c r="L238" s="32"/>
      <c r="M238" s="138" t="s">
        <v>19</v>
      </c>
      <c r="N238" s="139" t="s">
        <v>43</v>
      </c>
      <c r="P238" s="140">
        <f>O238*H238</f>
        <v>0</v>
      </c>
      <c r="Q238" s="140">
        <v>0</v>
      </c>
      <c r="R238" s="140">
        <f>Q238*H238</f>
        <v>0</v>
      </c>
      <c r="S238" s="140">
        <v>0</v>
      </c>
      <c r="T238" s="141">
        <f>S238*H238</f>
        <v>0</v>
      </c>
      <c r="AR238" s="142" t="s">
        <v>153</v>
      </c>
      <c r="AT238" s="142" t="s">
        <v>148</v>
      </c>
      <c r="AU238" s="142" t="s">
        <v>80</v>
      </c>
      <c r="AY238" s="17" t="s">
        <v>145</v>
      </c>
      <c r="BE238" s="143">
        <f>IF(N238="základní",J238,0)</f>
        <v>0</v>
      </c>
      <c r="BF238" s="143">
        <f>IF(N238="snížená",J238,0)</f>
        <v>0</v>
      </c>
      <c r="BG238" s="143">
        <f>IF(N238="zákl. přenesená",J238,0)</f>
        <v>0</v>
      </c>
      <c r="BH238" s="143">
        <f>IF(N238="sníž. přenesená",J238,0)</f>
        <v>0</v>
      </c>
      <c r="BI238" s="143">
        <f>IF(N238="nulová",J238,0)</f>
        <v>0</v>
      </c>
      <c r="BJ238" s="17" t="s">
        <v>80</v>
      </c>
      <c r="BK238" s="143">
        <f>ROUND(I238*H238,2)</f>
        <v>0</v>
      </c>
      <c r="BL238" s="17" t="s">
        <v>153</v>
      </c>
      <c r="BM238" s="142" t="s">
        <v>982</v>
      </c>
    </row>
    <row r="239" spans="2:65" s="1" customFormat="1" ht="19.5">
      <c r="B239" s="32"/>
      <c r="D239" s="149" t="s">
        <v>1124</v>
      </c>
      <c r="F239" s="189" t="s">
        <v>1134</v>
      </c>
      <c r="I239" s="146"/>
      <c r="L239" s="32"/>
      <c r="M239" s="147"/>
      <c r="T239" s="53"/>
      <c r="AT239" s="17" t="s">
        <v>1124</v>
      </c>
      <c r="AU239" s="17" t="s">
        <v>80</v>
      </c>
    </row>
    <row r="240" spans="2:65" s="1" customFormat="1" ht="24.2" customHeight="1">
      <c r="B240" s="32"/>
      <c r="C240" s="131" t="s">
        <v>542</v>
      </c>
      <c r="D240" s="131" t="s">
        <v>148</v>
      </c>
      <c r="E240" s="132" t="s">
        <v>1312</v>
      </c>
      <c r="F240" s="133" t="s">
        <v>1137</v>
      </c>
      <c r="G240" s="134" t="s">
        <v>19</v>
      </c>
      <c r="H240" s="135">
        <v>1</v>
      </c>
      <c r="I240" s="136"/>
      <c r="J240" s="137">
        <f>ROUND(I240*H240,2)</f>
        <v>0</v>
      </c>
      <c r="K240" s="133" t="s">
        <v>19</v>
      </c>
      <c r="L240" s="32"/>
      <c r="M240" s="138" t="s">
        <v>19</v>
      </c>
      <c r="N240" s="139" t="s">
        <v>43</v>
      </c>
      <c r="P240" s="140">
        <f>O240*H240</f>
        <v>0</v>
      </c>
      <c r="Q240" s="140">
        <v>0</v>
      </c>
      <c r="R240" s="140">
        <f>Q240*H240</f>
        <v>0</v>
      </c>
      <c r="S240" s="140">
        <v>0</v>
      </c>
      <c r="T240" s="141">
        <f>S240*H240</f>
        <v>0</v>
      </c>
      <c r="AR240" s="142" t="s">
        <v>153</v>
      </c>
      <c r="AT240" s="142" t="s">
        <v>148</v>
      </c>
      <c r="AU240" s="142" t="s">
        <v>80</v>
      </c>
      <c r="AY240" s="17" t="s">
        <v>145</v>
      </c>
      <c r="BE240" s="143">
        <f>IF(N240="základní",J240,0)</f>
        <v>0</v>
      </c>
      <c r="BF240" s="143">
        <f>IF(N240="snížená",J240,0)</f>
        <v>0</v>
      </c>
      <c r="BG240" s="143">
        <f>IF(N240="zákl. přenesená",J240,0)</f>
        <v>0</v>
      </c>
      <c r="BH240" s="143">
        <f>IF(N240="sníž. přenesená",J240,0)</f>
        <v>0</v>
      </c>
      <c r="BI240" s="143">
        <f>IF(N240="nulová",J240,0)</f>
        <v>0</v>
      </c>
      <c r="BJ240" s="17" t="s">
        <v>80</v>
      </c>
      <c r="BK240" s="143">
        <f>ROUND(I240*H240,2)</f>
        <v>0</v>
      </c>
      <c r="BL240" s="17" t="s">
        <v>153</v>
      </c>
      <c r="BM240" s="142" t="s">
        <v>985</v>
      </c>
    </row>
    <row r="241" spans="2:65" s="1" customFormat="1" ht="19.5">
      <c r="B241" s="32"/>
      <c r="D241" s="149" t="s">
        <v>1124</v>
      </c>
      <c r="F241" s="189" t="s">
        <v>1225</v>
      </c>
      <c r="I241" s="146"/>
      <c r="L241" s="32"/>
      <c r="M241" s="147"/>
      <c r="T241" s="53"/>
      <c r="AT241" s="17" t="s">
        <v>1124</v>
      </c>
      <c r="AU241" s="17" t="s">
        <v>80</v>
      </c>
    </row>
    <row r="242" spans="2:65" s="1" customFormat="1" ht="16.5" customHeight="1">
      <c r="B242" s="32"/>
      <c r="C242" s="131" t="s">
        <v>547</v>
      </c>
      <c r="D242" s="131" t="s">
        <v>148</v>
      </c>
      <c r="E242" s="132" t="s">
        <v>1313</v>
      </c>
      <c r="F242" s="133" t="s">
        <v>1140</v>
      </c>
      <c r="G242" s="134" t="s">
        <v>19</v>
      </c>
      <c r="H242" s="135">
        <v>1</v>
      </c>
      <c r="I242" s="136"/>
      <c r="J242" s="137">
        <f>ROUND(I242*H242,2)</f>
        <v>0</v>
      </c>
      <c r="K242" s="133" t="s">
        <v>19</v>
      </c>
      <c r="L242" s="32"/>
      <c r="M242" s="138" t="s">
        <v>19</v>
      </c>
      <c r="N242" s="139" t="s">
        <v>43</v>
      </c>
      <c r="P242" s="140">
        <f>O242*H242</f>
        <v>0</v>
      </c>
      <c r="Q242" s="140">
        <v>0</v>
      </c>
      <c r="R242" s="140">
        <f>Q242*H242</f>
        <v>0</v>
      </c>
      <c r="S242" s="140">
        <v>0</v>
      </c>
      <c r="T242" s="141">
        <f>S242*H242</f>
        <v>0</v>
      </c>
      <c r="AR242" s="142" t="s">
        <v>153</v>
      </c>
      <c r="AT242" s="142" t="s">
        <v>148</v>
      </c>
      <c r="AU242" s="142" t="s">
        <v>80</v>
      </c>
      <c r="AY242" s="17" t="s">
        <v>145</v>
      </c>
      <c r="BE242" s="143">
        <f>IF(N242="základní",J242,0)</f>
        <v>0</v>
      </c>
      <c r="BF242" s="143">
        <f>IF(N242="snížená",J242,0)</f>
        <v>0</v>
      </c>
      <c r="BG242" s="143">
        <f>IF(N242="zákl. přenesená",J242,0)</f>
        <v>0</v>
      </c>
      <c r="BH242" s="143">
        <f>IF(N242="sníž. přenesená",J242,0)</f>
        <v>0</v>
      </c>
      <c r="BI242" s="143">
        <f>IF(N242="nulová",J242,0)</f>
        <v>0</v>
      </c>
      <c r="BJ242" s="17" t="s">
        <v>80</v>
      </c>
      <c r="BK242" s="143">
        <f>ROUND(I242*H242,2)</f>
        <v>0</v>
      </c>
      <c r="BL242" s="17" t="s">
        <v>153</v>
      </c>
      <c r="BM242" s="142" t="s">
        <v>1314</v>
      </c>
    </row>
    <row r="243" spans="2:65" s="1" customFormat="1" ht="16.5" customHeight="1">
      <c r="B243" s="32"/>
      <c r="C243" s="131" t="s">
        <v>552</v>
      </c>
      <c r="D243" s="131" t="s">
        <v>148</v>
      </c>
      <c r="E243" s="132" t="s">
        <v>1315</v>
      </c>
      <c r="F243" s="133" t="s">
        <v>1142</v>
      </c>
      <c r="G243" s="134" t="s">
        <v>19</v>
      </c>
      <c r="H243" s="135">
        <v>1</v>
      </c>
      <c r="I243" s="136"/>
      <c r="J243" s="137">
        <f>ROUND(I243*H243,2)</f>
        <v>0</v>
      </c>
      <c r="K243" s="133" t="s">
        <v>19</v>
      </c>
      <c r="L243" s="32"/>
      <c r="M243" s="138" t="s">
        <v>19</v>
      </c>
      <c r="N243" s="139" t="s">
        <v>43</v>
      </c>
      <c r="P243" s="140">
        <f>O243*H243</f>
        <v>0</v>
      </c>
      <c r="Q243" s="140">
        <v>0</v>
      </c>
      <c r="R243" s="140">
        <f>Q243*H243</f>
        <v>0</v>
      </c>
      <c r="S243" s="140">
        <v>0</v>
      </c>
      <c r="T243" s="141">
        <f>S243*H243</f>
        <v>0</v>
      </c>
      <c r="AR243" s="142" t="s">
        <v>153</v>
      </c>
      <c r="AT243" s="142" t="s">
        <v>148</v>
      </c>
      <c r="AU243" s="142" t="s">
        <v>80</v>
      </c>
      <c r="AY243" s="17" t="s">
        <v>145</v>
      </c>
      <c r="BE243" s="143">
        <f>IF(N243="základní",J243,0)</f>
        <v>0</v>
      </c>
      <c r="BF243" s="143">
        <f>IF(N243="snížená",J243,0)</f>
        <v>0</v>
      </c>
      <c r="BG243" s="143">
        <f>IF(N243="zákl. přenesená",J243,0)</f>
        <v>0</v>
      </c>
      <c r="BH243" s="143">
        <f>IF(N243="sníž. přenesená",J243,0)</f>
        <v>0</v>
      </c>
      <c r="BI243" s="143">
        <f>IF(N243="nulová",J243,0)</f>
        <v>0</v>
      </c>
      <c r="BJ243" s="17" t="s">
        <v>80</v>
      </c>
      <c r="BK243" s="143">
        <f>ROUND(I243*H243,2)</f>
        <v>0</v>
      </c>
      <c r="BL243" s="17" t="s">
        <v>153</v>
      </c>
      <c r="BM243" s="142" t="s">
        <v>1316</v>
      </c>
    </row>
    <row r="244" spans="2:65" s="1" customFormat="1" ht="19.5">
      <c r="B244" s="32"/>
      <c r="D244" s="149" t="s">
        <v>1124</v>
      </c>
      <c r="F244" s="189" t="s">
        <v>1143</v>
      </c>
      <c r="I244" s="146"/>
      <c r="L244" s="32"/>
      <c r="M244" s="147"/>
      <c r="T244" s="53"/>
      <c r="AT244" s="17" t="s">
        <v>1124</v>
      </c>
      <c r="AU244" s="17" t="s">
        <v>80</v>
      </c>
    </row>
    <row r="245" spans="2:65" s="1" customFormat="1" ht="49.15" customHeight="1">
      <c r="B245" s="32"/>
      <c r="C245" s="131" t="s">
        <v>559</v>
      </c>
      <c r="D245" s="131" t="s">
        <v>148</v>
      </c>
      <c r="E245" s="132" t="s">
        <v>1317</v>
      </c>
      <c r="F245" s="133" t="s">
        <v>1295</v>
      </c>
      <c r="G245" s="134" t="s">
        <v>19</v>
      </c>
      <c r="H245" s="135">
        <v>1</v>
      </c>
      <c r="I245" s="136"/>
      <c r="J245" s="137">
        <f>ROUND(I245*H245,2)</f>
        <v>0</v>
      </c>
      <c r="K245" s="133" t="s">
        <v>19</v>
      </c>
      <c r="L245" s="32"/>
      <c r="M245" s="138" t="s">
        <v>19</v>
      </c>
      <c r="N245" s="139" t="s">
        <v>43</v>
      </c>
      <c r="P245" s="140">
        <f>O245*H245</f>
        <v>0</v>
      </c>
      <c r="Q245" s="140">
        <v>0</v>
      </c>
      <c r="R245" s="140">
        <f>Q245*H245</f>
        <v>0</v>
      </c>
      <c r="S245" s="140">
        <v>0</v>
      </c>
      <c r="T245" s="141">
        <f>S245*H245</f>
        <v>0</v>
      </c>
      <c r="AR245" s="142" t="s">
        <v>153</v>
      </c>
      <c r="AT245" s="142" t="s">
        <v>148</v>
      </c>
      <c r="AU245" s="142" t="s">
        <v>80</v>
      </c>
      <c r="AY245" s="17" t="s">
        <v>145</v>
      </c>
      <c r="BE245" s="143">
        <f>IF(N245="základní",J245,0)</f>
        <v>0</v>
      </c>
      <c r="BF245" s="143">
        <f>IF(N245="snížená",J245,0)</f>
        <v>0</v>
      </c>
      <c r="BG245" s="143">
        <f>IF(N245="zákl. přenesená",J245,0)</f>
        <v>0</v>
      </c>
      <c r="BH245" s="143">
        <f>IF(N245="sníž. přenesená",J245,0)</f>
        <v>0</v>
      </c>
      <c r="BI245" s="143">
        <f>IF(N245="nulová",J245,0)</f>
        <v>0</v>
      </c>
      <c r="BJ245" s="17" t="s">
        <v>80</v>
      </c>
      <c r="BK245" s="143">
        <f>ROUND(I245*H245,2)</f>
        <v>0</v>
      </c>
      <c r="BL245" s="17" t="s">
        <v>153</v>
      </c>
      <c r="BM245" s="142" t="s">
        <v>1318</v>
      </c>
    </row>
    <row r="246" spans="2:65" s="1" customFormat="1" ht="48.75">
      <c r="B246" s="32"/>
      <c r="D246" s="149" t="s">
        <v>1124</v>
      </c>
      <c r="F246" s="189" t="s">
        <v>1296</v>
      </c>
      <c r="I246" s="146"/>
      <c r="L246" s="32"/>
      <c r="M246" s="147"/>
      <c r="T246" s="53"/>
      <c r="AT246" s="17" t="s">
        <v>1124</v>
      </c>
      <c r="AU246" s="17" t="s">
        <v>80</v>
      </c>
    </row>
    <row r="247" spans="2:65" s="1" customFormat="1" ht="24.2" customHeight="1">
      <c r="B247" s="32"/>
      <c r="C247" s="131" t="s">
        <v>565</v>
      </c>
      <c r="D247" s="131" t="s">
        <v>148</v>
      </c>
      <c r="E247" s="132" t="s">
        <v>1319</v>
      </c>
      <c r="F247" s="133" t="s">
        <v>1320</v>
      </c>
      <c r="G247" s="134" t="s">
        <v>19</v>
      </c>
      <c r="H247" s="135">
        <v>1</v>
      </c>
      <c r="I247" s="136"/>
      <c r="J247" s="137">
        <f>ROUND(I247*H247,2)</f>
        <v>0</v>
      </c>
      <c r="K247" s="133" t="s">
        <v>19</v>
      </c>
      <c r="L247" s="32"/>
      <c r="M247" s="138" t="s">
        <v>19</v>
      </c>
      <c r="N247" s="139" t="s">
        <v>43</v>
      </c>
      <c r="P247" s="140">
        <f>O247*H247</f>
        <v>0</v>
      </c>
      <c r="Q247" s="140">
        <v>0</v>
      </c>
      <c r="R247" s="140">
        <f>Q247*H247</f>
        <v>0</v>
      </c>
      <c r="S247" s="140">
        <v>0</v>
      </c>
      <c r="T247" s="141">
        <f>S247*H247</f>
        <v>0</v>
      </c>
      <c r="AR247" s="142" t="s">
        <v>153</v>
      </c>
      <c r="AT247" s="142" t="s">
        <v>148</v>
      </c>
      <c r="AU247" s="142" t="s">
        <v>80</v>
      </c>
      <c r="AY247" s="17" t="s">
        <v>145</v>
      </c>
      <c r="BE247" s="143">
        <f>IF(N247="základní",J247,0)</f>
        <v>0</v>
      </c>
      <c r="BF247" s="143">
        <f>IF(N247="snížená",J247,0)</f>
        <v>0</v>
      </c>
      <c r="BG247" s="143">
        <f>IF(N247="zákl. přenesená",J247,0)</f>
        <v>0</v>
      </c>
      <c r="BH247" s="143">
        <f>IF(N247="sníž. přenesená",J247,0)</f>
        <v>0</v>
      </c>
      <c r="BI247" s="143">
        <f>IF(N247="nulová",J247,0)</f>
        <v>0</v>
      </c>
      <c r="BJ247" s="17" t="s">
        <v>80</v>
      </c>
      <c r="BK247" s="143">
        <f>ROUND(I247*H247,2)</f>
        <v>0</v>
      </c>
      <c r="BL247" s="17" t="s">
        <v>153</v>
      </c>
      <c r="BM247" s="142" t="s">
        <v>1321</v>
      </c>
    </row>
    <row r="248" spans="2:65" s="1" customFormat="1" ht="19.5">
      <c r="B248" s="32"/>
      <c r="D248" s="149" t="s">
        <v>1124</v>
      </c>
      <c r="F248" s="189" t="s">
        <v>1322</v>
      </c>
      <c r="I248" s="146"/>
      <c r="L248" s="32"/>
      <c r="M248" s="147"/>
      <c r="T248" s="53"/>
      <c r="AT248" s="17" t="s">
        <v>1124</v>
      </c>
      <c r="AU248" s="17" t="s">
        <v>80</v>
      </c>
    </row>
    <row r="249" spans="2:65" s="11" customFormat="1" ht="25.9" customHeight="1">
      <c r="B249" s="119"/>
      <c r="D249" s="120" t="s">
        <v>71</v>
      </c>
      <c r="E249" s="121" t="s">
        <v>1323</v>
      </c>
      <c r="F249" s="121" t="s">
        <v>1324</v>
      </c>
      <c r="I249" s="122"/>
      <c r="J249" s="123">
        <f>BK249</f>
        <v>0</v>
      </c>
      <c r="L249" s="119"/>
      <c r="M249" s="124"/>
      <c r="P249" s="125">
        <f>SUM(P250:P256)</f>
        <v>0</v>
      </c>
      <c r="R249" s="125">
        <f>SUM(R250:R256)</f>
        <v>0</v>
      </c>
      <c r="T249" s="126">
        <f>SUM(T250:T256)</f>
        <v>0</v>
      </c>
      <c r="AR249" s="120" t="s">
        <v>80</v>
      </c>
      <c r="AT249" s="127" t="s">
        <v>71</v>
      </c>
      <c r="AU249" s="127" t="s">
        <v>72</v>
      </c>
      <c r="AY249" s="120" t="s">
        <v>145</v>
      </c>
      <c r="BK249" s="128">
        <f>SUM(BK250:BK256)</f>
        <v>0</v>
      </c>
    </row>
    <row r="250" spans="2:65" s="1" customFormat="1" ht="24.2" customHeight="1">
      <c r="B250" s="32"/>
      <c r="C250" s="131" t="s">
        <v>574</v>
      </c>
      <c r="D250" s="131" t="s">
        <v>148</v>
      </c>
      <c r="E250" s="132" t="s">
        <v>1325</v>
      </c>
      <c r="F250" s="133" t="s">
        <v>1137</v>
      </c>
      <c r="G250" s="134" t="s">
        <v>19</v>
      </c>
      <c r="H250" s="135">
        <v>1</v>
      </c>
      <c r="I250" s="136"/>
      <c r="J250" s="137">
        <f>ROUND(I250*H250,2)</f>
        <v>0</v>
      </c>
      <c r="K250" s="133" t="s">
        <v>19</v>
      </c>
      <c r="L250" s="32"/>
      <c r="M250" s="138" t="s">
        <v>19</v>
      </c>
      <c r="N250" s="139" t="s">
        <v>43</v>
      </c>
      <c r="P250" s="140">
        <f>O250*H250</f>
        <v>0</v>
      </c>
      <c r="Q250" s="140">
        <v>0</v>
      </c>
      <c r="R250" s="140">
        <f>Q250*H250</f>
        <v>0</v>
      </c>
      <c r="S250" s="140">
        <v>0</v>
      </c>
      <c r="T250" s="141">
        <f>S250*H250</f>
        <v>0</v>
      </c>
      <c r="AR250" s="142" t="s">
        <v>153</v>
      </c>
      <c r="AT250" s="142" t="s">
        <v>148</v>
      </c>
      <c r="AU250" s="142" t="s">
        <v>80</v>
      </c>
      <c r="AY250" s="17" t="s">
        <v>145</v>
      </c>
      <c r="BE250" s="143">
        <f>IF(N250="základní",J250,0)</f>
        <v>0</v>
      </c>
      <c r="BF250" s="143">
        <f>IF(N250="snížená",J250,0)</f>
        <v>0</v>
      </c>
      <c r="BG250" s="143">
        <f>IF(N250="zákl. přenesená",J250,0)</f>
        <v>0</v>
      </c>
      <c r="BH250" s="143">
        <f>IF(N250="sníž. přenesená",J250,0)</f>
        <v>0</v>
      </c>
      <c r="BI250" s="143">
        <f>IF(N250="nulová",J250,0)</f>
        <v>0</v>
      </c>
      <c r="BJ250" s="17" t="s">
        <v>80</v>
      </c>
      <c r="BK250" s="143">
        <f>ROUND(I250*H250,2)</f>
        <v>0</v>
      </c>
      <c r="BL250" s="17" t="s">
        <v>153</v>
      </c>
      <c r="BM250" s="142" t="s">
        <v>1326</v>
      </c>
    </row>
    <row r="251" spans="2:65" s="1" customFormat="1" ht="19.5">
      <c r="B251" s="32"/>
      <c r="D251" s="149" t="s">
        <v>1124</v>
      </c>
      <c r="F251" s="189" t="s">
        <v>1193</v>
      </c>
      <c r="I251" s="146"/>
      <c r="L251" s="32"/>
      <c r="M251" s="147"/>
      <c r="T251" s="53"/>
      <c r="AT251" s="17" t="s">
        <v>1124</v>
      </c>
      <c r="AU251" s="17" t="s">
        <v>80</v>
      </c>
    </row>
    <row r="252" spans="2:65" s="1" customFormat="1" ht="16.5" customHeight="1">
      <c r="B252" s="32"/>
      <c r="C252" s="131" t="s">
        <v>1327</v>
      </c>
      <c r="D252" s="131" t="s">
        <v>148</v>
      </c>
      <c r="E252" s="132" t="s">
        <v>1328</v>
      </c>
      <c r="F252" s="133" t="s">
        <v>1140</v>
      </c>
      <c r="G252" s="134" t="s">
        <v>19</v>
      </c>
      <c r="H252" s="135">
        <v>1</v>
      </c>
      <c r="I252" s="136"/>
      <c r="J252" s="137">
        <f>ROUND(I252*H252,2)</f>
        <v>0</v>
      </c>
      <c r="K252" s="133" t="s">
        <v>19</v>
      </c>
      <c r="L252" s="32"/>
      <c r="M252" s="138" t="s">
        <v>19</v>
      </c>
      <c r="N252" s="139" t="s">
        <v>43</v>
      </c>
      <c r="P252" s="140">
        <f>O252*H252</f>
        <v>0</v>
      </c>
      <c r="Q252" s="140">
        <v>0</v>
      </c>
      <c r="R252" s="140">
        <f>Q252*H252</f>
        <v>0</v>
      </c>
      <c r="S252" s="140">
        <v>0</v>
      </c>
      <c r="T252" s="141">
        <f>S252*H252</f>
        <v>0</v>
      </c>
      <c r="AR252" s="142" t="s">
        <v>153</v>
      </c>
      <c r="AT252" s="142" t="s">
        <v>148</v>
      </c>
      <c r="AU252" s="142" t="s">
        <v>80</v>
      </c>
      <c r="AY252" s="17" t="s">
        <v>145</v>
      </c>
      <c r="BE252" s="143">
        <f>IF(N252="základní",J252,0)</f>
        <v>0</v>
      </c>
      <c r="BF252" s="143">
        <f>IF(N252="snížená",J252,0)</f>
        <v>0</v>
      </c>
      <c r="BG252" s="143">
        <f>IF(N252="zákl. přenesená",J252,0)</f>
        <v>0</v>
      </c>
      <c r="BH252" s="143">
        <f>IF(N252="sníž. přenesená",J252,0)</f>
        <v>0</v>
      </c>
      <c r="BI252" s="143">
        <f>IF(N252="nulová",J252,0)</f>
        <v>0</v>
      </c>
      <c r="BJ252" s="17" t="s">
        <v>80</v>
      </c>
      <c r="BK252" s="143">
        <f>ROUND(I252*H252,2)</f>
        <v>0</v>
      </c>
      <c r="BL252" s="17" t="s">
        <v>153</v>
      </c>
      <c r="BM252" s="142" t="s">
        <v>1329</v>
      </c>
    </row>
    <row r="253" spans="2:65" s="1" customFormat="1" ht="16.5" customHeight="1">
      <c r="B253" s="32"/>
      <c r="C253" s="131" t="s">
        <v>943</v>
      </c>
      <c r="D253" s="131" t="s">
        <v>148</v>
      </c>
      <c r="E253" s="132" t="s">
        <v>1330</v>
      </c>
      <c r="F253" s="133" t="s">
        <v>1142</v>
      </c>
      <c r="G253" s="134" t="s">
        <v>19</v>
      </c>
      <c r="H253" s="135">
        <v>1</v>
      </c>
      <c r="I253" s="136"/>
      <c r="J253" s="137">
        <f>ROUND(I253*H253,2)</f>
        <v>0</v>
      </c>
      <c r="K253" s="133" t="s">
        <v>19</v>
      </c>
      <c r="L253" s="32"/>
      <c r="M253" s="138" t="s">
        <v>19</v>
      </c>
      <c r="N253" s="139" t="s">
        <v>43</v>
      </c>
      <c r="P253" s="140">
        <f>O253*H253</f>
        <v>0</v>
      </c>
      <c r="Q253" s="140">
        <v>0</v>
      </c>
      <c r="R253" s="140">
        <f>Q253*H253</f>
        <v>0</v>
      </c>
      <c r="S253" s="140">
        <v>0</v>
      </c>
      <c r="T253" s="141">
        <f>S253*H253</f>
        <v>0</v>
      </c>
      <c r="AR253" s="142" t="s">
        <v>153</v>
      </c>
      <c r="AT253" s="142" t="s">
        <v>148</v>
      </c>
      <c r="AU253" s="142" t="s">
        <v>80</v>
      </c>
      <c r="AY253" s="17" t="s">
        <v>145</v>
      </c>
      <c r="BE253" s="143">
        <f>IF(N253="základní",J253,0)</f>
        <v>0</v>
      </c>
      <c r="BF253" s="143">
        <f>IF(N253="snížená",J253,0)</f>
        <v>0</v>
      </c>
      <c r="BG253" s="143">
        <f>IF(N253="zákl. přenesená",J253,0)</f>
        <v>0</v>
      </c>
      <c r="BH253" s="143">
        <f>IF(N253="sníž. přenesená",J253,0)</f>
        <v>0</v>
      </c>
      <c r="BI253" s="143">
        <f>IF(N253="nulová",J253,0)</f>
        <v>0</v>
      </c>
      <c r="BJ253" s="17" t="s">
        <v>80</v>
      </c>
      <c r="BK253" s="143">
        <f>ROUND(I253*H253,2)</f>
        <v>0</v>
      </c>
      <c r="BL253" s="17" t="s">
        <v>153</v>
      </c>
      <c r="BM253" s="142" t="s">
        <v>1331</v>
      </c>
    </row>
    <row r="254" spans="2:65" s="1" customFormat="1" ht="19.5">
      <c r="B254" s="32"/>
      <c r="D254" s="149" t="s">
        <v>1124</v>
      </c>
      <c r="F254" s="189" t="s">
        <v>1143</v>
      </c>
      <c r="I254" s="146"/>
      <c r="L254" s="32"/>
      <c r="M254" s="147"/>
      <c r="T254" s="53"/>
      <c r="AT254" s="17" t="s">
        <v>1124</v>
      </c>
      <c r="AU254" s="17" t="s">
        <v>80</v>
      </c>
    </row>
    <row r="255" spans="2:65" s="1" customFormat="1" ht="62.65" customHeight="1">
      <c r="B255" s="32"/>
      <c r="C255" s="131" t="s">
        <v>1332</v>
      </c>
      <c r="D255" s="131" t="s">
        <v>148</v>
      </c>
      <c r="E255" s="132" t="s">
        <v>1333</v>
      </c>
      <c r="F255" s="133" t="s">
        <v>1334</v>
      </c>
      <c r="G255" s="134" t="s">
        <v>19</v>
      </c>
      <c r="H255" s="135">
        <v>1</v>
      </c>
      <c r="I255" s="136"/>
      <c r="J255" s="137">
        <f>ROUND(I255*H255,2)</f>
        <v>0</v>
      </c>
      <c r="K255" s="133" t="s">
        <v>19</v>
      </c>
      <c r="L255" s="32"/>
      <c r="M255" s="138" t="s">
        <v>19</v>
      </c>
      <c r="N255" s="139" t="s">
        <v>43</v>
      </c>
      <c r="P255" s="140">
        <f>O255*H255</f>
        <v>0</v>
      </c>
      <c r="Q255" s="140">
        <v>0</v>
      </c>
      <c r="R255" s="140">
        <f>Q255*H255</f>
        <v>0</v>
      </c>
      <c r="S255" s="140">
        <v>0</v>
      </c>
      <c r="T255" s="141">
        <f>S255*H255</f>
        <v>0</v>
      </c>
      <c r="AR255" s="142" t="s">
        <v>153</v>
      </c>
      <c r="AT255" s="142" t="s">
        <v>148</v>
      </c>
      <c r="AU255" s="142" t="s">
        <v>80</v>
      </c>
      <c r="AY255" s="17" t="s">
        <v>145</v>
      </c>
      <c r="BE255" s="143">
        <f>IF(N255="základní",J255,0)</f>
        <v>0</v>
      </c>
      <c r="BF255" s="143">
        <f>IF(N255="snížená",J255,0)</f>
        <v>0</v>
      </c>
      <c r="BG255" s="143">
        <f>IF(N255="zákl. přenesená",J255,0)</f>
        <v>0</v>
      </c>
      <c r="BH255" s="143">
        <f>IF(N255="sníž. přenesená",J255,0)</f>
        <v>0</v>
      </c>
      <c r="BI255" s="143">
        <f>IF(N255="nulová",J255,0)</f>
        <v>0</v>
      </c>
      <c r="BJ255" s="17" t="s">
        <v>80</v>
      </c>
      <c r="BK255" s="143">
        <f>ROUND(I255*H255,2)</f>
        <v>0</v>
      </c>
      <c r="BL255" s="17" t="s">
        <v>153</v>
      </c>
      <c r="BM255" s="142" t="s">
        <v>1335</v>
      </c>
    </row>
    <row r="256" spans="2:65" s="1" customFormat="1" ht="48.75">
      <c r="B256" s="32"/>
      <c r="D256" s="149" t="s">
        <v>1124</v>
      </c>
      <c r="F256" s="189" t="s">
        <v>1336</v>
      </c>
      <c r="I256" s="146"/>
      <c r="L256" s="32"/>
      <c r="M256" s="190"/>
      <c r="N256" s="184"/>
      <c r="O256" s="184"/>
      <c r="P256" s="184"/>
      <c r="Q256" s="184"/>
      <c r="R256" s="184"/>
      <c r="S256" s="184"/>
      <c r="T256" s="191"/>
      <c r="AT256" s="17" t="s">
        <v>1124</v>
      </c>
      <c r="AU256" s="17" t="s">
        <v>80</v>
      </c>
    </row>
    <row r="257" spans="2:12" s="1" customFormat="1" ht="6.95" customHeight="1">
      <c r="B257" s="41"/>
      <c r="C257" s="42"/>
      <c r="D257" s="42"/>
      <c r="E257" s="42"/>
      <c r="F257" s="42"/>
      <c r="G257" s="42"/>
      <c r="H257" s="42"/>
      <c r="I257" s="42"/>
      <c r="J257" s="42"/>
      <c r="K257" s="42"/>
      <c r="L257" s="32"/>
    </row>
  </sheetData>
  <sheetProtection algorithmName="SHA-512" hashValue="AiejR5Kz74MZkMiBsNMIkYDGSdmgfa9xdT12ED2IgMQz9/GobkicXg3wuK+lgwaFq7Qe0SVyysC6kHowzHDhfA==" saltValue="Z6oFlynqe51DMsFTIAcGnA==" spinCount="100000" sheet="1" objects="1" scenarios="1" formatColumns="0" formatRows="0" autoFilter="0"/>
  <autoFilter ref="C93:K256" xr:uid="{00000000-0009-0000-0000-000007000000}"/>
  <mergeCells count="9">
    <mergeCell ref="E50:H50"/>
    <mergeCell ref="E84:H84"/>
    <mergeCell ref="E86:H8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BM87"/>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9"/>
      <c r="M2" s="289"/>
      <c r="N2" s="289"/>
      <c r="O2" s="289"/>
      <c r="P2" s="289"/>
      <c r="Q2" s="289"/>
      <c r="R2" s="289"/>
      <c r="S2" s="289"/>
      <c r="T2" s="289"/>
      <c r="U2" s="289"/>
      <c r="V2" s="289"/>
      <c r="AT2" s="17" t="s">
        <v>107</v>
      </c>
    </row>
    <row r="3" spans="2:46" ht="6.95" customHeight="1">
      <c r="B3" s="18"/>
      <c r="C3" s="19"/>
      <c r="D3" s="19"/>
      <c r="E3" s="19"/>
      <c r="F3" s="19"/>
      <c r="G3" s="19"/>
      <c r="H3" s="19"/>
      <c r="I3" s="19"/>
      <c r="J3" s="19"/>
      <c r="K3" s="19"/>
      <c r="L3" s="20"/>
      <c r="AT3" s="17" t="s">
        <v>82</v>
      </c>
    </row>
    <row r="4" spans="2:46" ht="24.95" customHeight="1">
      <c r="B4" s="20"/>
      <c r="D4" s="21" t="s">
        <v>111</v>
      </c>
      <c r="L4" s="20"/>
      <c r="M4" s="90" t="s">
        <v>10</v>
      </c>
      <c r="AT4" s="17" t="s">
        <v>4</v>
      </c>
    </row>
    <row r="5" spans="2:46" ht="6.95" customHeight="1">
      <c r="B5" s="20"/>
      <c r="L5" s="20"/>
    </row>
    <row r="6" spans="2:46" ht="12" customHeight="1">
      <c r="B6" s="20"/>
      <c r="D6" s="27" t="s">
        <v>16</v>
      </c>
      <c r="L6" s="20"/>
    </row>
    <row r="7" spans="2:46" ht="16.5" customHeight="1">
      <c r="B7" s="20"/>
      <c r="E7" s="318" t="str">
        <f>'Rekapitulace stavby'!K6</f>
        <v>Menza pro studenty a zaměstnance v budově MFF UK - Malostranské náměstí</v>
      </c>
      <c r="F7" s="319"/>
      <c r="G7" s="319"/>
      <c r="H7" s="319"/>
      <c r="L7" s="20"/>
    </row>
    <row r="8" spans="2:46" s="1" customFormat="1" ht="12" customHeight="1">
      <c r="B8" s="32"/>
      <c r="D8" s="27" t="s">
        <v>112</v>
      </c>
      <c r="L8" s="32"/>
    </row>
    <row r="9" spans="2:46" s="1" customFormat="1" ht="16.5" customHeight="1">
      <c r="B9" s="32"/>
      <c r="E9" s="282" t="s">
        <v>1337</v>
      </c>
      <c r="F9" s="320"/>
      <c r="G9" s="320"/>
      <c r="H9" s="320"/>
      <c r="L9" s="32"/>
    </row>
    <row r="10" spans="2:46" s="1" customFormat="1" ht="11.25">
      <c r="B10" s="32"/>
      <c r="L10" s="32"/>
    </row>
    <row r="11" spans="2:46" s="1" customFormat="1" ht="12" customHeight="1">
      <c r="B11" s="32"/>
      <c r="D11" s="27" t="s">
        <v>18</v>
      </c>
      <c r="F11" s="25" t="s">
        <v>19</v>
      </c>
      <c r="I11" s="27" t="s">
        <v>20</v>
      </c>
      <c r="J11" s="25" t="s">
        <v>19</v>
      </c>
      <c r="L11" s="32"/>
    </row>
    <row r="12" spans="2:46" s="1" customFormat="1" ht="12" customHeight="1">
      <c r="B12" s="32"/>
      <c r="D12" s="27" t="s">
        <v>21</v>
      </c>
      <c r="F12" s="25" t="s">
        <v>22</v>
      </c>
      <c r="I12" s="27" t="s">
        <v>23</v>
      </c>
      <c r="J12" s="49" t="str">
        <f>'Rekapitulace stavby'!AN8</f>
        <v>29. 4. 2024</v>
      </c>
      <c r="L12" s="32"/>
    </row>
    <row r="13" spans="2:46" s="1" customFormat="1" ht="10.9" customHeight="1">
      <c r="B13" s="32"/>
      <c r="L13" s="32"/>
    </row>
    <row r="14" spans="2:46" s="1" customFormat="1" ht="12" customHeight="1">
      <c r="B14" s="32"/>
      <c r="D14" s="27" t="s">
        <v>25</v>
      </c>
      <c r="I14" s="27" t="s">
        <v>26</v>
      </c>
      <c r="J14" s="25" t="s">
        <v>19</v>
      </c>
      <c r="L14" s="32"/>
    </row>
    <row r="15" spans="2:46" s="1" customFormat="1" ht="18" customHeight="1">
      <c r="B15" s="32"/>
      <c r="E15" s="25" t="s">
        <v>27</v>
      </c>
      <c r="I15" s="27" t="s">
        <v>28</v>
      </c>
      <c r="J15" s="25" t="s">
        <v>19</v>
      </c>
      <c r="L15" s="32"/>
    </row>
    <row r="16" spans="2:46" s="1" customFormat="1" ht="6.95" customHeight="1">
      <c r="B16" s="32"/>
      <c r="L16" s="32"/>
    </row>
    <row r="17" spans="2:12" s="1" customFormat="1" ht="12" customHeight="1">
      <c r="B17" s="32"/>
      <c r="D17" s="27" t="s">
        <v>29</v>
      </c>
      <c r="I17" s="27" t="s">
        <v>26</v>
      </c>
      <c r="J17" s="28" t="str">
        <f>'Rekapitulace stavby'!AN13</f>
        <v>Vyplň údaj</v>
      </c>
      <c r="L17" s="32"/>
    </row>
    <row r="18" spans="2:12" s="1" customFormat="1" ht="18" customHeight="1">
      <c r="B18" s="32"/>
      <c r="E18" s="321" t="str">
        <f>'Rekapitulace stavby'!E14</f>
        <v>Vyplň údaj</v>
      </c>
      <c r="F18" s="288"/>
      <c r="G18" s="288"/>
      <c r="H18" s="288"/>
      <c r="I18" s="27" t="s">
        <v>28</v>
      </c>
      <c r="J18" s="28" t="str">
        <f>'Rekapitulace stavby'!AN14</f>
        <v>Vyplň údaj</v>
      </c>
      <c r="L18" s="32"/>
    </row>
    <row r="19" spans="2:12" s="1" customFormat="1" ht="6.95" customHeight="1">
      <c r="B19" s="32"/>
      <c r="L19" s="32"/>
    </row>
    <row r="20" spans="2:12" s="1" customFormat="1" ht="12" customHeight="1">
      <c r="B20" s="32"/>
      <c r="D20" s="27" t="s">
        <v>31</v>
      </c>
      <c r="I20" s="27" t="s">
        <v>26</v>
      </c>
      <c r="J20" s="25" t="s">
        <v>19</v>
      </c>
      <c r="L20" s="32"/>
    </row>
    <row r="21" spans="2:12" s="1" customFormat="1" ht="18" customHeight="1">
      <c r="B21" s="32"/>
      <c r="E21" s="25" t="s">
        <v>32</v>
      </c>
      <c r="I21" s="27" t="s">
        <v>28</v>
      </c>
      <c r="J21" s="25" t="s">
        <v>19</v>
      </c>
      <c r="L21" s="32"/>
    </row>
    <row r="22" spans="2:12" s="1" customFormat="1" ht="6.95" customHeight="1">
      <c r="B22" s="32"/>
      <c r="L22" s="32"/>
    </row>
    <row r="23" spans="2:12" s="1" customFormat="1" ht="12" customHeight="1">
      <c r="B23" s="32"/>
      <c r="D23" s="27" t="s">
        <v>34</v>
      </c>
      <c r="I23" s="27" t="s">
        <v>26</v>
      </c>
      <c r="J23" s="25" t="s">
        <v>19</v>
      </c>
      <c r="L23" s="32"/>
    </row>
    <row r="24" spans="2:12" s="1" customFormat="1" ht="18" customHeight="1">
      <c r="B24" s="32"/>
      <c r="E24" s="25" t="s">
        <v>35</v>
      </c>
      <c r="I24" s="27" t="s">
        <v>28</v>
      </c>
      <c r="J24" s="25" t="s">
        <v>19</v>
      </c>
      <c r="L24" s="32"/>
    </row>
    <row r="25" spans="2:12" s="1" customFormat="1" ht="6.95" customHeight="1">
      <c r="B25" s="32"/>
      <c r="L25" s="32"/>
    </row>
    <row r="26" spans="2:12" s="1" customFormat="1" ht="12" customHeight="1">
      <c r="B26" s="32"/>
      <c r="D26" s="27" t="s">
        <v>36</v>
      </c>
      <c r="L26" s="32"/>
    </row>
    <row r="27" spans="2:12" s="7" customFormat="1" ht="16.5" customHeight="1">
      <c r="B27" s="91"/>
      <c r="E27" s="293" t="s">
        <v>19</v>
      </c>
      <c r="F27" s="293"/>
      <c r="G27" s="293"/>
      <c r="H27" s="293"/>
      <c r="L27" s="91"/>
    </row>
    <row r="28" spans="2:12" s="1" customFormat="1" ht="6.95" customHeight="1">
      <c r="B28" s="32"/>
      <c r="L28" s="32"/>
    </row>
    <row r="29" spans="2:12" s="1" customFormat="1" ht="6.95" customHeight="1">
      <c r="B29" s="32"/>
      <c r="D29" s="50"/>
      <c r="E29" s="50"/>
      <c r="F29" s="50"/>
      <c r="G29" s="50"/>
      <c r="H29" s="50"/>
      <c r="I29" s="50"/>
      <c r="J29" s="50"/>
      <c r="K29" s="50"/>
      <c r="L29" s="32"/>
    </row>
    <row r="30" spans="2:12" s="1" customFormat="1" ht="25.35" customHeight="1">
      <c r="B30" s="32"/>
      <c r="D30" s="92" t="s">
        <v>38</v>
      </c>
      <c r="J30" s="63">
        <f>ROUND(J81, 2)</f>
        <v>0</v>
      </c>
      <c r="L30" s="32"/>
    </row>
    <row r="31" spans="2:12" s="1" customFormat="1" ht="6.95" customHeight="1">
      <c r="B31" s="32"/>
      <c r="D31" s="50"/>
      <c r="E31" s="50"/>
      <c r="F31" s="50"/>
      <c r="G31" s="50"/>
      <c r="H31" s="50"/>
      <c r="I31" s="50"/>
      <c r="J31" s="50"/>
      <c r="K31" s="50"/>
      <c r="L31" s="32"/>
    </row>
    <row r="32" spans="2:12" s="1" customFormat="1" ht="14.45" customHeight="1">
      <c r="B32" s="32"/>
      <c r="F32" s="35" t="s">
        <v>40</v>
      </c>
      <c r="I32" s="35" t="s">
        <v>39</v>
      </c>
      <c r="J32" s="35" t="s">
        <v>41</v>
      </c>
      <c r="L32" s="32"/>
    </row>
    <row r="33" spans="2:12" s="1" customFormat="1" ht="14.45" customHeight="1">
      <c r="B33" s="32"/>
      <c r="D33" s="52" t="s">
        <v>42</v>
      </c>
      <c r="E33" s="27" t="s">
        <v>43</v>
      </c>
      <c r="F33" s="83">
        <f>ROUND((SUM(BE81:BE86)),  2)</f>
        <v>0</v>
      </c>
      <c r="I33" s="93">
        <v>0.21</v>
      </c>
      <c r="J33" s="83">
        <f>ROUND(((SUM(BE81:BE86))*I33),  2)</f>
        <v>0</v>
      </c>
      <c r="L33" s="32"/>
    </row>
    <row r="34" spans="2:12" s="1" customFormat="1" ht="14.45" customHeight="1">
      <c r="B34" s="32"/>
      <c r="E34" s="27" t="s">
        <v>44</v>
      </c>
      <c r="F34" s="83">
        <f>ROUND((SUM(BF81:BF86)),  2)</f>
        <v>0</v>
      </c>
      <c r="I34" s="93">
        <v>0.12</v>
      </c>
      <c r="J34" s="83">
        <f>ROUND(((SUM(BF81:BF86))*I34),  2)</f>
        <v>0</v>
      </c>
      <c r="L34" s="32"/>
    </row>
    <row r="35" spans="2:12" s="1" customFormat="1" ht="14.45" hidden="1" customHeight="1">
      <c r="B35" s="32"/>
      <c r="E35" s="27" t="s">
        <v>45</v>
      </c>
      <c r="F35" s="83">
        <f>ROUND((SUM(BG81:BG86)),  2)</f>
        <v>0</v>
      </c>
      <c r="I35" s="93">
        <v>0.21</v>
      </c>
      <c r="J35" s="83">
        <f>0</f>
        <v>0</v>
      </c>
      <c r="L35" s="32"/>
    </row>
    <row r="36" spans="2:12" s="1" customFormat="1" ht="14.45" hidden="1" customHeight="1">
      <c r="B36" s="32"/>
      <c r="E36" s="27" t="s">
        <v>46</v>
      </c>
      <c r="F36" s="83">
        <f>ROUND((SUM(BH81:BH86)),  2)</f>
        <v>0</v>
      </c>
      <c r="I36" s="93">
        <v>0.12</v>
      </c>
      <c r="J36" s="83">
        <f>0</f>
        <v>0</v>
      </c>
      <c r="L36" s="32"/>
    </row>
    <row r="37" spans="2:12" s="1" customFormat="1" ht="14.45" hidden="1" customHeight="1">
      <c r="B37" s="32"/>
      <c r="E37" s="27" t="s">
        <v>47</v>
      </c>
      <c r="F37" s="83">
        <f>ROUND((SUM(BI81:BI86)),  2)</f>
        <v>0</v>
      </c>
      <c r="I37" s="93">
        <v>0</v>
      </c>
      <c r="J37" s="83">
        <f>0</f>
        <v>0</v>
      </c>
      <c r="L37" s="32"/>
    </row>
    <row r="38" spans="2:12" s="1" customFormat="1" ht="6.95" customHeight="1">
      <c r="B38" s="32"/>
      <c r="L38" s="32"/>
    </row>
    <row r="39" spans="2:12" s="1" customFormat="1" ht="25.35" customHeight="1">
      <c r="B39" s="32"/>
      <c r="C39" s="94"/>
      <c r="D39" s="95" t="s">
        <v>48</v>
      </c>
      <c r="E39" s="54"/>
      <c r="F39" s="54"/>
      <c r="G39" s="96" t="s">
        <v>49</v>
      </c>
      <c r="H39" s="97" t="s">
        <v>50</v>
      </c>
      <c r="I39" s="54"/>
      <c r="J39" s="98">
        <f>SUM(J30:J37)</f>
        <v>0</v>
      </c>
      <c r="K39" s="99"/>
      <c r="L39" s="32"/>
    </row>
    <row r="40" spans="2:12" s="1" customFormat="1" ht="14.45" customHeight="1">
      <c r="B40" s="41"/>
      <c r="C40" s="42"/>
      <c r="D40" s="42"/>
      <c r="E40" s="42"/>
      <c r="F40" s="42"/>
      <c r="G40" s="42"/>
      <c r="H40" s="42"/>
      <c r="I40" s="42"/>
      <c r="J40" s="42"/>
      <c r="K40" s="42"/>
      <c r="L40" s="32"/>
    </row>
    <row r="44" spans="2:12" s="1" customFormat="1" ht="6.95" customHeight="1">
      <c r="B44" s="43"/>
      <c r="C44" s="44"/>
      <c r="D44" s="44"/>
      <c r="E44" s="44"/>
      <c r="F44" s="44"/>
      <c r="G44" s="44"/>
      <c r="H44" s="44"/>
      <c r="I44" s="44"/>
      <c r="J44" s="44"/>
      <c r="K44" s="44"/>
      <c r="L44" s="32"/>
    </row>
    <row r="45" spans="2:12" s="1" customFormat="1" ht="24.95" customHeight="1">
      <c r="B45" s="32"/>
      <c r="C45" s="21" t="s">
        <v>114</v>
      </c>
      <c r="L45" s="32"/>
    </row>
    <row r="46" spans="2:12" s="1" customFormat="1" ht="6.95" customHeight="1">
      <c r="B46" s="32"/>
      <c r="L46" s="32"/>
    </row>
    <row r="47" spans="2:12" s="1" customFormat="1" ht="12" customHeight="1">
      <c r="B47" s="32"/>
      <c r="C47" s="27" t="s">
        <v>16</v>
      </c>
      <c r="L47" s="32"/>
    </row>
    <row r="48" spans="2:12" s="1" customFormat="1" ht="16.5" customHeight="1">
      <c r="B48" s="32"/>
      <c r="E48" s="318" t="str">
        <f>E7</f>
        <v>Menza pro studenty a zaměstnance v budově MFF UK - Malostranské náměstí</v>
      </c>
      <c r="F48" s="319"/>
      <c r="G48" s="319"/>
      <c r="H48" s="319"/>
      <c r="L48" s="32"/>
    </row>
    <row r="49" spans="2:47" s="1" customFormat="1" ht="12" customHeight="1">
      <c r="B49" s="32"/>
      <c r="C49" s="27" t="s">
        <v>112</v>
      </c>
      <c r="L49" s="32"/>
    </row>
    <row r="50" spans="2:47" s="1" customFormat="1" ht="16.5" customHeight="1">
      <c r="B50" s="32"/>
      <c r="E50" s="282" t="str">
        <f>E9</f>
        <v>SO 07 - Mobiliář</v>
      </c>
      <c r="F50" s="320"/>
      <c r="G50" s="320"/>
      <c r="H50" s="320"/>
      <c r="L50" s="32"/>
    </row>
    <row r="51" spans="2:47" s="1" customFormat="1" ht="6.95" customHeight="1">
      <c r="B51" s="32"/>
      <c r="L51" s="32"/>
    </row>
    <row r="52" spans="2:47" s="1" customFormat="1" ht="12" customHeight="1">
      <c r="B52" s="32"/>
      <c r="C52" s="27" t="s">
        <v>21</v>
      </c>
      <c r="F52" s="25" t="str">
        <f>F12</f>
        <v>Malostranské náměstí</v>
      </c>
      <c r="I52" s="27" t="s">
        <v>23</v>
      </c>
      <c r="J52" s="49" t="str">
        <f>IF(J12="","",J12)</f>
        <v>29. 4. 2024</v>
      </c>
      <c r="L52" s="32"/>
    </row>
    <row r="53" spans="2:47" s="1" customFormat="1" ht="6.95" customHeight="1">
      <c r="B53" s="32"/>
      <c r="L53" s="32"/>
    </row>
    <row r="54" spans="2:47" s="1" customFormat="1" ht="15.2" customHeight="1">
      <c r="B54" s="32"/>
      <c r="C54" s="27" t="s">
        <v>25</v>
      </c>
      <c r="F54" s="25" t="str">
        <f>E15</f>
        <v>Univerzita Karlova</v>
      </c>
      <c r="I54" s="27" t="s">
        <v>31</v>
      </c>
      <c r="J54" s="30" t="str">
        <f>E21</f>
        <v>ISONOE INVEST a.s.</v>
      </c>
      <c r="L54" s="32"/>
    </row>
    <row r="55" spans="2:47" s="1" customFormat="1" ht="15.2" customHeight="1">
      <c r="B55" s="32"/>
      <c r="C55" s="27" t="s">
        <v>29</v>
      </c>
      <c r="F55" s="25" t="str">
        <f>IF(E18="","",E18)</f>
        <v>Vyplň údaj</v>
      </c>
      <c r="I55" s="27" t="s">
        <v>34</v>
      </c>
      <c r="J55" s="30" t="str">
        <f>E24</f>
        <v>Jaroslav Kudláček</v>
      </c>
      <c r="L55" s="32"/>
    </row>
    <row r="56" spans="2:47" s="1" customFormat="1" ht="10.35" customHeight="1">
      <c r="B56" s="32"/>
      <c r="L56" s="32"/>
    </row>
    <row r="57" spans="2:47" s="1" customFormat="1" ht="29.25" customHeight="1">
      <c r="B57" s="32"/>
      <c r="C57" s="100" t="s">
        <v>115</v>
      </c>
      <c r="D57" s="94"/>
      <c r="E57" s="94"/>
      <c r="F57" s="94"/>
      <c r="G57" s="94"/>
      <c r="H57" s="94"/>
      <c r="I57" s="94"/>
      <c r="J57" s="101" t="s">
        <v>116</v>
      </c>
      <c r="K57" s="94"/>
      <c r="L57" s="32"/>
    </row>
    <row r="58" spans="2:47" s="1" customFormat="1" ht="10.35" customHeight="1">
      <c r="B58" s="32"/>
      <c r="L58" s="32"/>
    </row>
    <row r="59" spans="2:47" s="1" customFormat="1" ht="22.9" customHeight="1">
      <c r="B59" s="32"/>
      <c r="C59" s="102" t="s">
        <v>70</v>
      </c>
      <c r="J59" s="63">
        <f>J81</f>
        <v>0</v>
      </c>
      <c r="L59" s="32"/>
      <c r="AU59" s="17" t="s">
        <v>117</v>
      </c>
    </row>
    <row r="60" spans="2:47" s="8" customFormat="1" ht="24.95" customHeight="1">
      <c r="B60" s="103"/>
      <c r="D60" s="104" t="s">
        <v>123</v>
      </c>
      <c r="E60" s="105"/>
      <c r="F60" s="105"/>
      <c r="G60" s="105"/>
      <c r="H60" s="105"/>
      <c r="I60" s="105"/>
      <c r="J60" s="106">
        <f>J82</f>
        <v>0</v>
      </c>
      <c r="L60" s="103"/>
    </row>
    <row r="61" spans="2:47" s="9" customFormat="1" ht="19.899999999999999" customHeight="1">
      <c r="B61" s="107"/>
      <c r="D61" s="108" t="s">
        <v>125</v>
      </c>
      <c r="E61" s="109"/>
      <c r="F61" s="109"/>
      <c r="G61" s="109"/>
      <c r="H61" s="109"/>
      <c r="I61" s="109"/>
      <c r="J61" s="110">
        <f>J83</f>
        <v>0</v>
      </c>
      <c r="L61" s="107"/>
    </row>
    <row r="62" spans="2:47" s="1" customFormat="1" ht="21.75" customHeight="1">
      <c r="B62" s="32"/>
      <c r="L62" s="32"/>
    </row>
    <row r="63" spans="2:47" s="1" customFormat="1" ht="6.95" customHeight="1">
      <c r="B63" s="41"/>
      <c r="C63" s="42"/>
      <c r="D63" s="42"/>
      <c r="E63" s="42"/>
      <c r="F63" s="42"/>
      <c r="G63" s="42"/>
      <c r="H63" s="42"/>
      <c r="I63" s="42"/>
      <c r="J63" s="42"/>
      <c r="K63" s="42"/>
      <c r="L63" s="32"/>
    </row>
    <row r="67" spans="2:20" s="1" customFormat="1" ht="6.95" customHeight="1">
      <c r="B67" s="43"/>
      <c r="C67" s="44"/>
      <c r="D67" s="44"/>
      <c r="E67" s="44"/>
      <c r="F67" s="44"/>
      <c r="G67" s="44"/>
      <c r="H67" s="44"/>
      <c r="I67" s="44"/>
      <c r="J67" s="44"/>
      <c r="K67" s="44"/>
      <c r="L67" s="32"/>
    </row>
    <row r="68" spans="2:20" s="1" customFormat="1" ht="24.95" customHeight="1">
      <c r="B68" s="32"/>
      <c r="C68" s="21" t="s">
        <v>130</v>
      </c>
      <c r="L68" s="32"/>
    </row>
    <row r="69" spans="2:20" s="1" customFormat="1" ht="6.95" customHeight="1">
      <c r="B69" s="32"/>
      <c r="L69" s="32"/>
    </row>
    <row r="70" spans="2:20" s="1" customFormat="1" ht="12" customHeight="1">
      <c r="B70" s="32"/>
      <c r="C70" s="27" t="s">
        <v>16</v>
      </c>
      <c r="L70" s="32"/>
    </row>
    <row r="71" spans="2:20" s="1" customFormat="1" ht="16.5" customHeight="1">
      <c r="B71" s="32"/>
      <c r="E71" s="318" t="str">
        <f>E7</f>
        <v>Menza pro studenty a zaměstnance v budově MFF UK - Malostranské náměstí</v>
      </c>
      <c r="F71" s="319"/>
      <c r="G71" s="319"/>
      <c r="H71" s="319"/>
      <c r="L71" s="32"/>
    </row>
    <row r="72" spans="2:20" s="1" customFormat="1" ht="12" customHeight="1">
      <c r="B72" s="32"/>
      <c r="C72" s="27" t="s">
        <v>112</v>
      </c>
      <c r="L72" s="32"/>
    </row>
    <row r="73" spans="2:20" s="1" customFormat="1" ht="16.5" customHeight="1">
      <c r="B73" s="32"/>
      <c r="E73" s="282" t="str">
        <f>E9</f>
        <v>SO 07 - Mobiliář</v>
      </c>
      <c r="F73" s="320"/>
      <c r="G73" s="320"/>
      <c r="H73" s="320"/>
      <c r="L73" s="32"/>
    </row>
    <row r="74" spans="2:20" s="1" customFormat="1" ht="6.95" customHeight="1">
      <c r="B74" s="32"/>
      <c r="L74" s="32"/>
    </row>
    <row r="75" spans="2:20" s="1" customFormat="1" ht="12" customHeight="1">
      <c r="B75" s="32"/>
      <c r="C75" s="27" t="s">
        <v>21</v>
      </c>
      <c r="F75" s="25" t="str">
        <f>F12</f>
        <v>Malostranské náměstí</v>
      </c>
      <c r="I75" s="27" t="s">
        <v>23</v>
      </c>
      <c r="J75" s="49" t="str">
        <f>IF(J12="","",J12)</f>
        <v>29. 4. 2024</v>
      </c>
      <c r="L75" s="32"/>
    </row>
    <row r="76" spans="2:20" s="1" customFormat="1" ht="6.95" customHeight="1">
      <c r="B76" s="32"/>
      <c r="L76" s="32"/>
    </row>
    <row r="77" spans="2:20" s="1" customFormat="1" ht="15.2" customHeight="1">
      <c r="B77" s="32"/>
      <c r="C77" s="27" t="s">
        <v>25</v>
      </c>
      <c r="F77" s="25" t="str">
        <f>E15</f>
        <v>Univerzita Karlova</v>
      </c>
      <c r="I77" s="27" t="s">
        <v>31</v>
      </c>
      <c r="J77" s="30" t="str">
        <f>E21</f>
        <v>ISONOE INVEST a.s.</v>
      </c>
      <c r="L77" s="32"/>
    </row>
    <row r="78" spans="2:20" s="1" customFormat="1" ht="15.2" customHeight="1">
      <c r="B78" s="32"/>
      <c r="C78" s="27" t="s">
        <v>29</v>
      </c>
      <c r="F78" s="25" t="str">
        <f>IF(E18="","",E18)</f>
        <v>Vyplň údaj</v>
      </c>
      <c r="I78" s="27" t="s">
        <v>34</v>
      </c>
      <c r="J78" s="30" t="str">
        <f>E24</f>
        <v>Jaroslav Kudláček</v>
      </c>
      <c r="L78" s="32"/>
    </row>
    <row r="79" spans="2:20" s="1" customFormat="1" ht="10.35" customHeight="1">
      <c r="B79" s="32"/>
      <c r="L79" s="32"/>
    </row>
    <row r="80" spans="2:20" s="10" customFormat="1" ht="29.25" customHeight="1">
      <c r="B80" s="111"/>
      <c r="C80" s="112" t="s">
        <v>131</v>
      </c>
      <c r="D80" s="113" t="s">
        <v>57</v>
      </c>
      <c r="E80" s="113" t="s">
        <v>53</v>
      </c>
      <c r="F80" s="113" t="s">
        <v>54</v>
      </c>
      <c r="G80" s="113" t="s">
        <v>132</v>
      </c>
      <c r="H80" s="113" t="s">
        <v>133</v>
      </c>
      <c r="I80" s="113" t="s">
        <v>134</v>
      </c>
      <c r="J80" s="113" t="s">
        <v>116</v>
      </c>
      <c r="K80" s="114" t="s">
        <v>135</v>
      </c>
      <c r="L80" s="111"/>
      <c r="M80" s="56" t="s">
        <v>19</v>
      </c>
      <c r="N80" s="57" t="s">
        <v>42</v>
      </c>
      <c r="O80" s="57" t="s">
        <v>136</v>
      </c>
      <c r="P80" s="57" t="s">
        <v>137</v>
      </c>
      <c r="Q80" s="57" t="s">
        <v>138</v>
      </c>
      <c r="R80" s="57" t="s">
        <v>139</v>
      </c>
      <c r="S80" s="57" t="s">
        <v>140</v>
      </c>
      <c r="T80" s="58" t="s">
        <v>141</v>
      </c>
    </row>
    <row r="81" spans="2:65" s="1" customFormat="1" ht="22.9" customHeight="1">
      <c r="B81" s="32"/>
      <c r="C81" s="61" t="s">
        <v>142</v>
      </c>
      <c r="J81" s="115">
        <f>BK81</f>
        <v>0</v>
      </c>
      <c r="L81" s="32"/>
      <c r="M81" s="59"/>
      <c r="N81" s="50"/>
      <c r="O81" s="50"/>
      <c r="P81" s="116">
        <f>P82</f>
        <v>0</v>
      </c>
      <c r="Q81" s="50"/>
      <c r="R81" s="116">
        <f>R82</f>
        <v>0</v>
      </c>
      <c r="S81" s="50"/>
      <c r="T81" s="117">
        <f>T82</f>
        <v>0</v>
      </c>
      <c r="AT81" s="17" t="s">
        <v>71</v>
      </c>
      <c r="AU81" s="17" t="s">
        <v>117</v>
      </c>
      <c r="BK81" s="118">
        <f>BK82</f>
        <v>0</v>
      </c>
    </row>
    <row r="82" spans="2:65" s="11" customFormat="1" ht="25.9" customHeight="1">
      <c r="B82" s="119"/>
      <c r="D82" s="120" t="s">
        <v>71</v>
      </c>
      <c r="E82" s="121" t="s">
        <v>348</v>
      </c>
      <c r="F82" s="121" t="s">
        <v>349</v>
      </c>
      <c r="I82" s="122"/>
      <c r="J82" s="123">
        <f>BK82</f>
        <v>0</v>
      </c>
      <c r="L82" s="119"/>
      <c r="M82" s="124"/>
      <c r="P82" s="125">
        <f>P83</f>
        <v>0</v>
      </c>
      <c r="R82" s="125">
        <f>R83</f>
        <v>0</v>
      </c>
      <c r="T82" s="126">
        <f>T83</f>
        <v>0</v>
      </c>
      <c r="AR82" s="120" t="s">
        <v>82</v>
      </c>
      <c r="AT82" s="127" t="s">
        <v>71</v>
      </c>
      <c r="AU82" s="127" t="s">
        <v>72</v>
      </c>
      <c r="AY82" s="120" t="s">
        <v>145</v>
      </c>
      <c r="BK82" s="128">
        <f>BK83</f>
        <v>0</v>
      </c>
    </row>
    <row r="83" spans="2:65" s="11" customFormat="1" ht="22.9" customHeight="1">
      <c r="B83" s="119"/>
      <c r="D83" s="120" t="s">
        <v>71</v>
      </c>
      <c r="E83" s="129" t="s">
        <v>403</v>
      </c>
      <c r="F83" s="129" t="s">
        <v>404</v>
      </c>
      <c r="I83" s="122"/>
      <c r="J83" s="130">
        <f>BK83</f>
        <v>0</v>
      </c>
      <c r="L83" s="119"/>
      <c r="M83" s="124"/>
      <c r="P83" s="125">
        <f>SUM(P84:P86)</f>
        <v>0</v>
      </c>
      <c r="R83" s="125">
        <f>SUM(R84:R86)</f>
        <v>0</v>
      </c>
      <c r="T83" s="126">
        <f>SUM(T84:T86)</f>
        <v>0</v>
      </c>
      <c r="AR83" s="120" t="s">
        <v>82</v>
      </c>
      <c r="AT83" s="127" t="s">
        <v>71</v>
      </c>
      <c r="AU83" s="127" t="s">
        <v>80</v>
      </c>
      <c r="AY83" s="120" t="s">
        <v>145</v>
      </c>
      <c r="BK83" s="128">
        <f>SUM(BK84:BK86)</f>
        <v>0</v>
      </c>
    </row>
    <row r="84" spans="2:65" s="1" customFormat="1" ht="16.5" customHeight="1">
      <c r="B84" s="32"/>
      <c r="C84" s="131" t="s">
        <v>80</v>
      </c>
      <c r="D84" s="131" t="s">
        <v>148</v>
      </c>
      <c r="E84" s="132" t="s">
        <v>1338</v>
      </c>
      <c r="F84" s="133" t="s">
        <v>1339</v>
      </c>
      <c r="G84" s="134" t="s">
        <v>276</v>
      </c>
      <c r="H84" s="135">
        <v>90</v>
      </c>
      <c r="I84" s="136"/>
      <c r="J84" s="137">
        <f>ROUND(I84*H84,2)</f>
        <v>0</v>
      </c>
      <c r="K84" s="133" t="s">
        <v>19</v>
      </c>
      <c r="L84" s="32"/>
      <c r="M84" s="138" t="s">
        <v>19</v>
      </c>
      <c r="N84" s="139" t="s">
        <v>43</v>
      </c>
      <c r="P84" s="140">
        <f>O84*H84</f>
        <v>0</v>
      </c>
      <c r="Q84" s="140">
        <v>0</v>
      </c>
      <c r="R84" s="140">
        <f>Q84*H84</f>
        <v>0</v>
      </c>
      <c r="S84" s="140">
        <v>0</v>
      </c>
      <c r="T84" s="141">
        <f>S84*H84</f>
        <v>0</v>
      </c>
      <c r="AR84" s="142" t="s">
        <v>252</v>
      </c>
      <c r="AT84" s="142" t="s">
        <v>148</v>
      </c>
      <c r="AU84" s="142" t="s">
        <v>82</v>
      </c>
      <c r="AY84" s="17" t="s">
        <v>145</v>
      </c>
      <c r="BE84" s="143">
        <f>IF(N84="základní",J84,0)</f>
        <v>0</v>
      </c>
      <c r="BF84" s="143">
        <f>IF(N84="snížená",J84,0)</f>
        <v>0</v>
      </c>
      <c r="BG84" s="143">
        <f>IF(N84="zákl. přenesená",J84,0)</f>
        <v>0</v>
      </c>
      <c r="BH84" s="143">
        <f>IF(N84="sníž. přenesená",J84,0)</f>
        <v>0</v>
      </c>
      <c r="BI84" s="143">
        <f>IF(N84="nulová",J84,0)</f>
        <v>0</v>
      </c>
      <c r="BJ84" s="17" t="s">
        <v>80</v>
      </c>
      <c r="BK84" s="143">
        <f>ROUND(I84*H84,2)</f>
        <v>0</v>
      </c>
      <c r="BL84" s="17" t="s">
        <v>252</v>
      </c>
      <c r="BM84" s="142" t="s">
        <v>1340</v>
      </c>
    </row>
    <row r="85" spans="2:65" s="1" customFormat="1" ht="16.5" customHeight="1">
      <c r="B85" s="32"/>
      <c r="C85" s="131" t="s">
        <v>82</v>
      </c>
      <c r="D85" s="131" t="s">
        <v>148</v>
      </c>
      <c r="E85" s="132" t="s">
        <v>1341</v>
      </c>
      <c r="F85" s="133" t="s">
        <v>1342</v>
      </c>
      <c r="G85" s="134" t="s">
        <v>276</v>
      </c>
      <c r="H85" s="135">
        <v>16</v>
      </c>
      <c r="I85" s="136"/>
      <c r="J85" s="137">
        <f>ROUND(I85*H85,2)</f>
        <v>0</v>
      </c>
      <c r="K85" s="133" t="s">
        <v>19</v>
      </c>
      <c r="L85" s="32"/>
      <c r="M85" s="138" t="s">
        <v>19</v>
      </c>
      <c r="N85" s="139" t="s">
        <v>43</v>
      </c>
      <c r="P85" s="140">
        <f>O85*H85</f>
        <v>0</v>
      </c>
      <c r="Q85" s="140">
        <v>0</v>
      </c>
      <c r="R85" s="140">
        <f>Q85*H85</f>
        <v>0</v>
      </c>
      <c r="S85" s="140">
        <v>0</v>
      </c>
      <c r="T85" s="141">
        <f>S85*H85</f>
        <v>0</v>
      </c>
      <c r="AR85" s="142" t="s">
        <v>252</v>
      </c>
      <c r="AT85" s="142" t="s">
        <v>148</v>
      </c>
      <c r="AU85" s="142" t="s">
        <v>82</v>
      </c>
      <c r="AY85" s="17" t="s">
        <v>145</v>
      </c>
      <c r="BE85" s="143">
        <f>IF(N85="základní",J85,0)</f>
        <v>0</v>
      </c>
      <c r="BF85" s="143">
        <f>IF(N85="snížená",J85,0)</f>
        <v>0</v>
      </c>
      <c r="BG85" s="143">
        <f>IF(N85="zákl. přenesená",J85,0)</f>
        <v>0</v>
      </c>
      <c r="BH85" s="143">
        <f>IF(N85="sníž. přenesená",J85,0)</f>
        <v>0</v>
      </c>
      <c r="BI85" s="143">
        <f>IF(N85="nulová",J85,0)</f>
        <v>0</v>
      </c>
      <c r="BJ85" s="17" t="s">
        <v>80</v>
      </c>
      <c r="BK85" s="143">
        <f>ROUND(I85*H85,2)</f>
        <v>0</v>
      </c>
      <c r="BL85" s="17" t="s">
        <v>252</v>
      </c>
      <c r="BM85" s="142" t="s">
        <v>1343</v>
      </c>
    </row>
    <row r="86" spans="2:65" s="1" customFormat="1" ht="16.5" customHeight="1">
      <c r="B86" s="32"/>
      <c r="C86" s="131" t="s">
        <v>167</v>
      </c>
      <c r="D86" s="131" t="s">
        <v>148</v>
      </c>
      <c r="E86" s="132" t="s">
        <v>1344</v>
      </c>
      <c r="F86" s="133" t="s">
        <v>1345</v>
      </c>
      <c r="G86" s="134" t="s">
        <v>276</v>
      </c>
      <c r="H86" s="135">
        <v>8</v>
      </c>
      <c r="I86" s="136"/>
      <c r="J86" s="137">
        <f>ROUND(I86*H86,2)</f>
        <v>0</v>
      </c>
      <c r="K86" s="133" t="s">
        <v>19</v>
      </c>
      <c r="L86" s="32"/>
      <c r="M86" s="182" t="s">
        <v>19</v>
      </c>
      <c r="N86" s="183" t="s">
        <v>43</v>
      </c>
      <c r="O86" s="184"/>
      <c r="P86" s="185">
        <f>O86*H86</f>
        <v>0</v>
      </c>
      <c r="Q86" s="185">
        <v>0</v>
      </c>
      <c r="R86" s="185">
        <f>Q86*H86</f>
        <v>0</v>
      </c>
      <c r="S86" s="185">
        <v>0</v>
      </c>
      <c r="T86" s="186">
        <f>S86*H86</f>
        <v>0</v>
      </c>
      <c r="AR86" s="142" t="s">
        <v>252</v>
      </c>
      <c r="AT86" s="142" t="s">
        <v>148</v>
      </c>
      <c r="AU86" s="142" t="s">
        <v>82</v>
      </c>
      <c r="AY86" s="17" t="s">
        <v>145</v>
      </c>
      <c r="BE86" s="143">
        <f>IF(N86="základní",J86,0)</f>
        <v>0</v>
      </c>
      <c r="BF86" s="143">
        <f>IF(N86="snížená",J86,0)</f>
        <v>0</v>
      </c>
      <c r="BG86" s="143">
        <f>IF(N86="zákl. přenesená",J86,0)</f>
        <v>0</v>
      </c>
      <c r="BH86" s="143">
        <f>IF(N86="sníž. přenesená",J86,0)</f>
        <v>0</v>
      </c>
      <c r="BI86" s="143">
        <f>IF(N86="nulová",J86,0)</f>
        <v>0</v>
      </c>
      <c r="BJ86" s="17" t="s">
        <v>80</v>
      </c>
      <c r="BK86" s="143">
        <f>ROUND(I86*H86,2)</f>
        <v>0</v>
      </c>
      <c r="BL86" s="17" t="s">
        <v>252</v>
      </c>
      <c r="BM86" s="142" t="s">
        <v>1346</v>
      </c>
    </row>
    <row r="87" spans="2:65" s="1" customFormat="1" ht="6.95" customHeight="1">
      <c r="B87" s="41"/>
      <c r="C87" s="42"/>
      <c r="D87" s="42"/>
      <c r="E87" s="42"/>
      <c r="F87" s="42"/>
      <c r="G87" s="42"/>
      <c r="H87" s="42"/>
      <c r="I87" s="42"/>
      <c r="J87" s="42"/>
      <c r="K87" s="42"/>
      <c r="L87" s="32"/>
    </row>
  </sheetData>
  <sheetProtection algorithmName="SHA-512" hashValue="jJGElY9IjWa6HXc7OvtNJa7paSbDcOzKUu3JWzN+z21qnbAmgjQXKAFRfmp2LwR3i4QeLZ3j8QihnhfuIVYoEQ==" saltValue="Qvy0SVAVLVqb/rh3vuKBNBdFSnRqIZ0SyhWpmb50SW7XK1jhU7hxpi+SkER9/oRseh8PMRN6H2jaRRWpuswNBw==" spinCount="100000" sheet="1" objects="1" scenarios="1" formatColumns="0" formatRows="0" autoFilter="0"/>
  <autoFilter ref="C80:K86" xr:uid="{00000000-0009-0000-0000-000008000000}"/>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vt:i4>
      </vt:variant>
      <vt:variant>
        <vt:lpstr>Pojmenované oblasti</vt:lpstr>
      </vt:variant>
      <vt:variant>
        <vt:i4>21</vt:i4>
      </vt:variant>
    </vt:vector>
  </HeadingPairs>
  <TitlesOfParts>
    <vt:vector size="32" baseType="lpstr">
      <vt:lpstr>Rekapitulace stavby</vt:lpstr>
      <vt:lpstr>SO 01 - Stavební část</vt:lpstr>
      <vt:lpstr>SO 02 - Elektro</vt:lpstr>
      <vt:lpstr>SO 03 - ZTI</vt:lpstr>
      <vt:lpstr>SO 04 - Vytápění</vt:lpstr>
      <vt:lpstr>D.1.4.d.4 - Soupis dílů (...</vt:lpstr>
      <vt:lpstr>SO 05.1 - VZT - soupis prací</vt:lpstr>
      <vt:lpstr>SO 06 - GASTRO</vt:lpstr>
      <vt:lpstr>SO 07 - Mobiliář</vt:lpstr>
      <vt:lpstr>VRN - Vedlejší rozpočtové...</vt:lpstr>
      <vt:lpstr>Pokyny pro vyplnění</vt:lpstr>
      <vt:lpstr>'D.1.4.d.4 - Soupis dílů (...'!Názvy_tisku</vt:lpstr>
      <vt:lpstr>'Rekapitulace stavby'!Názvy_tisku</vt:lpstr>
      <vt:lpstr>'SO 01 - Stavební část'!Názvy_tisku</vt:lpstr>
      <vt:lpstr>'SO 02 - Elektro'!Názvy_tisku</vt:lpstr>
      <vt:lpstr>'SO 03 - ZTI'!Názvy_tisku</vt:lpstr>
      <vt:lpstr>'SO 04 - Vytápění'!Názvy_tisku</vt:lpstr>
      <vt:lpstr>'SO 05.1 - VZT - soupis prací'!Názvy_tisku</vt:lpstr>
      <vt:lpstr>'SO 06 - GASTRO'!Názvy_tisku</vt:lpstr>
      <vt:lpstr>'SO 07 - Mobiliář'!Názvy_tisku</vt:lpstr>
      <vt:lpstr>'VRN - Vedlejší rozpočtové...'!Názvy_tisku</vt:lpstr>
      <vt:lpstr>'D.1.4.d.4 - Soupis dílů (...'!Oblast_tisku</vt:lpstr>
      <vt:lpstr>'Pokyny pro vyplnění'!Oblast_tisku</vt:lpstr>
      <vt:lpstr>'Rekapitulace stavby'!Oblast_tisku</vt:lpstr>
      <vt:lpstr>'SO 01 - Stavební část'!Oblast_tisku</vt:lpstr>
      <vt:lpstr>'SO 02 - Elektro'!Oblast_tisku</vt:lpstr>
      <vt:lpstr>'SO 03 - ZTI'!Oblast_tisku</vt:lpstr>
      <vt:lpstr>'SO 04 - Vytápění'!Oblast_tisku</vt:lpstr>
      <vt:lpstr>'SO 05.1 - VZT - soupis prací'!Oblast_tisku</vt:lpstr>
      <vt:lpstr>'SO 06 - GASTRO'!Oblast_tisku</vt:lpstr>
      <vt:lpstr>'SO 07 - Mobiliář'!Oblast_tisku</vt:lpstr>
      <vt:lpstr>'VRN - Vedlejší rozpočtové...'!Oblast_tisku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DESKTOP-R19VL48\Jára</dc:creator>
  <cp:lastModifiedBy>Jaroslav Kudláček</cp:lastModifiedBy>
  <dcterms:created xsi:type="dcterms:W3CDTF">2024-05-31T07:17:48Z</dcterms:created>
  <dcterms:modified xsi:type="dcterms:W3CDTF">2024-05-31T07:19:55Z</dcterms:modified>
</cp:coreProperties>
</file>